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61" yWindow="0" windowWidth="19320" windowHeight="7995" activeTab="0"/>
  </bookViews>
  <sheets>
    <sheet name="Sheet1" sheetId="1" r:id="rId1"/>
    <sheet name="Sheet3" sheetId="2" r:id="rId2"/>
    <sheet name="Sheet2" sheetId="3" r:id="rId3"/>
    <sheet name="BANCO DE DATO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<sst xmlns="http://schemas.openxmlformats.org/spreadsheetml/2006/main" count="2720" uniqueCount="475">
  <si>
    <t>1A</t>
  </si>
  <si>
    <t>1B</t>
  </si>
  <si>
    <t>4A</t>
  </si>
  <si>
    <t>4B</t>
  </si>
  <si>
    <t>4C</t>
  </si>
  <si>
    <t>ID</t>
  </si>
  <si>
    <t>Timestamp</t>
  </si>
  <si>
    <t>Username</t>
  </si>
  <si>
    <t>Nombre del curso:</t>
  </si>
  <si>
    <t>Codificación del curso:</t>
  </si>
  <si>
    <t>¿Cuantas veces ha enseñado este curso en los últimos 5 años?</t>
  </si>
  <si>
    <t>¿Aborda usted este objetivo en el curso? (1a)</t>
  </si>
  <si>
    <t>Por ciento aproximado (1a)</t>
  </si>
  <si>
    <t>¿Está este objetivo en su prontuario? (1a)</t>
  </si>
  <si>
    <t>¿Cuáles estrategias de evaluación del aprendizaje usted utiliza para este objetivo? (1a)</t>
  </si>
  <si>
    <t>Avalúo (1a)</t>
  </si>
  <si>
    <t>¿Aborda usted este objetivo en este curso? (1b)</t>
  </si>
  <si>
    <t>Por ciento aproximado (1b)</t>
  </si>
  <si>
    <t>¿Está este objetivo en su prontuario? (1b)</t>
  </si>
  <si>
    <t>¿Cuáles estrategias de evaluación del aprendizaje usted utiliza para este objetivo? (1b)</t>
  </si>
  <si>
    <t>Avalúo (1b)</t>
  </si>
  <si>
    <t>¿Aborda usted este objetivo en este curso? (2)</t>
  </si>
  <si>
    <t>Por ciento aproximado (2)</t>
  </si>
  <si>
    <t>¿Está este objetivo en su prontuario? (2)</t>
  </si>
  <si>
    <t>¿Cuáles estrategias de evaluación del aprendizaje usted utiliza para este objetivo? (2)</t>
  </si>
  <si>
    <t>Avalúo (2)</t>
  </si>
  <si>
    <t>¿Aborda usted este objetivo en este curso? (3)</t>
  </si>
  <si>
    <t>Por ciento aproximado (3)</t>
  </si>
  <si>
    <t>¿Está este objetivo en su prontuario? (3)</t>
  </si>
  <si>
    <t>¿Cuáles estrategias de evaluación del aprendizaje usted utiliza para este objetivo? (3)</t>
  </si>
  <si>
    <t>Avalúo (3)</t>
  </si>
  <si>
    <t>¿Aborda usted este objetivo en este curso? (4a)</t>
  </si>
  <si>
    <t>Por ciento aproximado (4a)</t>
  </si>
  <si>
    <t>¿Está este objetivo en su prontuario? (4a)</t>
  </si>
  <si>
    <t>¿Cuáles estrategias de evaluación del aprendizaje usted utiliza para este objetivo? (4a)</t>
  </si>
  <si>
    <t>Avalúo (4a)</t>
  </si>
  <si>
    <t>¿Aborda usted este objetivo en este curso? (4b)</t>
  </si>
  <si>
    <t>Por ciento aproximado (4b)</t>
  </si>
  <si>
    <t>¿Está este objetivo en su prontuario? (4b)</t>
  </si>
  <si>
    <t>¿Cuáles estrategias de evaluación del aprendizaje usted utiliza para este objetivo? (4b)</t>
  </si>
  <si>
    <t>Avalúo (4b)</t>
  </si>
  <si>
    <t>¿Aborda usted este objetivo en este curso? (4c)</t>
  </si>
  <si>
    <t>Por ciento aproximado (4c)</t>
  </si>
  <si>
    <t>¿Está este objetivo en su prontuario? (4c)</t>
  </si>
  <si>
    <t>¿Cuáles estrategias de evaluación del aprendizaje usted utiliza para este objetivo? (4c)</t>
  </si>
  <si>
    <t>Avalúo (4c)</t>
  </si>
  <si>
    <t>¿Aborda usted este objetivo en este curso? (5)</t>
  </si>
  <si>
    <t>Por ciento aproximado (5)</t>
  </si>
  <si>
    <t>¿Está este objetivo en su prontuario? (5)</t>
  </si>
  <si>
    <t>¿Cuáles estrategias de evaluación del aprendizaje usted utiliza para este objetivo? (5)</t>
  </si>
  <si>
    <t>Avalúo (5)</t>
  </si>
  <si>
    <t>¿Aborda usted este objetivo en este curso? (6)</t>
  </si>
  <si>
    <t>Por ciento aproximado (6)</t>
  </si>
  <si>
    <t>¿Está este objetivo en su prontuario? (6)</t>
  </si>
  <si>
    <t>¿Cuáles estrategias de evaluación del aprendizaje usted utiliza para este objetivo? (6)</t>
  </si>
  <si>
    <t>Avalúo (6)</t>
  </si>
  <si>
    <t>¿Aborda usted este objetivo en este curso? (7)</t>
  </si>
  <si>
    <t>Por ciento aproximado (7)</t>
  </si>
  <si>
    <t>¿Está este objetivo en su prontuario? (7)</t>
  </si>
  <si>
    <t>¿Cuáles estrategias de evaluación del aprendizaje usted utiliza para este objetivo? (7)</t>
  </si>
  <si>
    <t>Avalúo (7)</t>
  </si>
  <si>
    <t>¿Aborda usted este objetivo en este curso? (8)</t>
  </si>
  <si>
    <t>Por ciento aproximado (8)</t>
  </si>
  <si>
    <t>¿Está este objetivo en su prontuario? (8)</t>
  </si>
  <si>
    <t>¿Cuáles estrategias de evaluación del aprendizaje usted utiliza para este objetivo? (8)</t>
  </si>
  <si>
    <t>Avalúo (8)</t>
  </si>
  <si>
    <t>¿Aborda usted este objetivo en este curso? (9)</t>
  </si>
  <si>
    <t>Por ciento aproximado (9)</t>
  </si>
  <si>
    <t>¿Está este objetivo en su prontuario? (9)</t>
  </si>
  <si>
    <t>¿Cuáles estrategias de evaluación del aprendizaje usted utiliza para este objetivo? (9)</t>
  </si>
  <si>
    <t>Avalúo (9)</t>
  </si>
  <si>
    <t>¿Aborda usted este objetivo en este curso? (10)</t>
  </si>
  <si>
    <t>Por ciento aproximado (10)</t>
  </si>
  <si>
    <t>¿Está este objetivo en su prontuario? (10)</t>
  </si>
  <si>
    <t>¿Cuáles estrategias de evaluación del aprendizaje usted utiliza para este objetivo? (10)</t>
  </si>
  <si>
    <t>Avalúo (10)</t>
  </si>
  <si>
    <t>¿Aborda usted este objetivo en este curso? (11)</t>
  </si>
  <si>
    <t>Por ciento aproximado (11)</t>
  </si>
  <si>
    <t>¿Está este objetivo en su prontuario? (11)</t>
  </si>
  <si>
    <t>¿Cuáles estrategias de evaluación del aprendizaje usted utiliza para este objetivo? (11)</t>
  </si>
  <si>
    <t>Avalúo (11)</t>
  </si>
  <si>
    <t>¿Aborda usted este objetivo en este curso? (12)</t>
  </si>
  <si>
    <t>Por ciento aproximado (12)</t>
  </si>
  <si>
    <t>¿Está este objetivo en su prontuario? (12)</t>
  </si>
  <si>
    <t>¿Cuáles estrategias de evaluación del aprendizaje usted utiliza para este objetivo? (12)</t>
  </si>
  <si>
    <t>Avalúo (12)</t>
  </si>
  <si>
    <t>¿Aborda usted este objetivo en este curso? (13)</t>
  </si>
  <si>
    <t>Por ciento aproximado (13)</t>
  </si>
  <si>
    <t>¿Está este objetivo en su prontuario? (13)</t>
  </si>
  <si>
    <t>¿Cuáles estrategias de evaluación del aprendizaje usted utiliza para este objetivo? (13)</t>
  </si>
  <si>
    <t>Avalúo (13)</t>
  </si>
  <si>
    <t>¿Aborda usted este objetivo en este curso? (14)</t>
  </si>
  <si>
    <t>Por ciento aproximado (14)</t>
  </si>
  <si>
    <t>¿Está este objetivo en su prontuario? (14)</t>
  </si>
  <si>
    <t>¿Cuáles estrategias de evaluación del aprendizaje usted utiliza para este objetivo? (14)</t>
  </si>
  <si>
    <t>Avalúo (14)</t>
  </si>
  <si>
    <t>Introducción a la Ciencia Politica</t>
  </si>
  <si>
    <t>CIPO 3011</t>
  </si>
  <si>
    <t>Sí</t>
  </si>
  <si>
    <t>En 75% o más.</t>
  </si>
  <si>
    <t>Debates, Foro electrónico, Participación en clase</t>
  </si>
  <si>
    <t>Preguntas abiertas</t>
  </si>
  <si>
    <t>Asignaciones, Ejercicios de aplicación, Ensayo, Exámenes, Foro electrónico, Investigación</t>
  </si>
  <si>
    <t>Evaluar examen, Preguntas abiertas</t>
  </si>
  <si>
    <t>Entre 50% y 75%.</t>
  </si>
  <si>
    <t>Debates, Ensayo, Exámenes, Investigación, Participación en clase</t>
  </si>
  <si>
    <t>Entre 25% y 50%</t>
  </si>
  <si>
    <t>Asignaciones, Foro electrónico, Monografías, Participación en clase</t>
  </si>
  <si>
    <t>Entre 5% y 25%</t>
  </si>
  <si>
    <t>Debates, Ejercicios de aplicación, Foro electrónico, Participación en clase</t>
  </si>
  <si>
    <t>Ensayo, Foro electrónico, Investigación</t>
  </si>
  <si>
    <t>Foro electrónico</t>
  </si>
  <si>
    <t>No</t>
  </si>
  <si>
    <t>Debates, Participación en clase</t>
  </si>
  <si>
    <t>Debates, Participación en clase, Reflexiones grupales</t>
  </si>
  <si>
    <t>Asignaciones, Debates, Ejercicios de aplicación, Participación en clase</t>
  </si>
  <si>
    <t>Debates, Exámenes, Participación en clase</t>
  </si>
  <si>
    <t>Debates, Ensayo, Foro electrónico</t>
  </si>
  <si>
    <t>Debates, Foro electrónico</t>
  </si>
  <si>
    <t>Participación en clase</t>
  </si>
  <si>
    <t>Asistencia a clase, Ejercicios de aplicación, Exámenes, Foro electrónico, Participación en clase, Reflexiones grupales</t>
  </si>
  <si>
    <t>Evaluar distribución de notas, Evaluar examen, Parafraseo, Pre y post prueba, Reacción escrita inmediata, Resumen en una sola oración, Debate para repaso con juegos estilo "Jeopardy"</t>
  </si>
  <si>
    <t>Asignaciones</t>
  </si>
  <si>
    <t>Punto más confuso, Reacción escrita inmediata, Resumen en una sola oración</t>
  </si>
  <si>
    <t>Asignaciones, Asistencia a clase, Debates, Exámenes, Participación en clase, Reflexiones grupales</t>
  </si>
  <si>
    <t>Evaluar examen, Parafraseo, Pre y post prueba, Punto más confuso, Reacción escrita inmediata, Resumen en una sola oración</t>
  </si>
  <si>
    <t>Asistencia a clase, Debates, Exámenes, Participación en clase, Reflexiones grupales</t>
  </si>
  <si>
    <t>Evaluar examen, Parafraseo, Punto más confuso, Reacción escrita inmediata, Resumen en una sola oración</t>
  </si>
  <si>
    <t>Asignaciones, Participación en clase</t>
  </si>
  <si>
    <t>Punto más confuso, Reacción escrita inmediata</t>
  </si>
  <si>
    <t>Asignaciones, Asistencia a clase, Exámenes, Participación en clase, Reflexiones grupales</t>
  </si>
  <si>
    <t>Asistencia a clase, Participación en clase, Reflexiones grupales</t>
  </si>
  <si>
    <t>Asistencia a clase, Exámenes, Participación en clase, Reflexiones grupales</t>
  </si>
  <si>
    <t>Parafraseo, Punto más confuso, Reacción escrita inmediata, Resumen en una sola oración</t>
  </si>
  <si>
    <t>Debates, Ejercicios de aplicación, Participación en clase, Reflexiones grupales</t>
  </si>
  <si>
    <t>Preguntas abiertas, Resumen en una sola oración</t>
  </si>
  <si>
    <t>Asistencia a clase, Participación en clase</t>
  </si>
  <si>
    <t>Sistema Politico de Puerto Rico</t>
  </si>
  <si>
    <t>CIPO 3035</t>
  </si>
  <si>
    <t>Asignaciones, Asistencia a clase, Debates, Ensayo, Exámenes, Participación en clase</t>
  </si>
  <si>
    <t>Cuestionario o encuesta, Evaluar examen, Parafraseo, Preguntas abiertas, Punto más confuso, Resumen en una sola oración</t>
  </si>
  <si>
    <t>Evaluar distribución de notas, Evaluar examen, Mapa conceptual, Organizador gráfico, Pre y post prueba, Preguntas abiertas, Punto más confuso, Reacción escrita inmediata, Resumen en una sola oración</t>
  </si>
  <si>
    <t>Asignaciones, Asistencia a clase, Exámenes, Participación en clase</t>
  </si>
  <si>
    <t>Asignaciones, Foro electrónico</t>
  </si>
  <si>
    <t>Lista focalizada</t>
  </si>
  <si>
    <t>Asistencia a clase, Exámenes, Participación en clase, Pruebas cortas</t>
  </si>
  <si>
    <t>Exámenes</t>
  </si>
  <si>
    <t>Evaluar examen</t>
  </si>
  <si>
    <t>Asignaciones, Asistencia a clase, Exámenes, Reflexiones grupales</t>
  </si>
  <si>
    <t>Evaluar examen, Parafraseo, Pre y post prueba, Preguntas abiertas, Reacción escrita inmediata, Resumen en una sola oración</t>
  </si>
  <si>
    <t>Parafraseo, Reacción escrita inmediata, Resumen en una sola oración</t>
  </si>
  <si>
    <t>Evaluar examen, Parafraseo, Reacción escrita inmediata, Resumen en una sola oración</t>
  </si>
  <si>
    <t>Asistencia a clase, Exámenes</t>
  </si>
  <si>
    <t>Parafraseo, Preguntas abiertas, Punto más confuso, Reacción escrita inmediata, Resumen en una sola oración</t>
  </si>
  <si>
    <t>Relaciones Internacionales</t>
  </si>
  <si>
    <t>CIPO 3065</t>
  </si>
  <si>
    <t>Debates, Ejercicios de aplicación, Exámenes, Foro electrónico, Monografías, Participación en clase, Presentación oral, Pruebas cortas</t>
  </si>
  <si>
    <t>Asignaciones, Foro electrónico, Monografías, Propuesta, Pruebas cortas</t>
  </si>
  <si>
    <t>Asignaciones, Debates, Ensayo, Exámenes, Foro electrónico, Participación en clase, Presentación oral, Pruebas cortas</t>
  </si>
  <si>
    <t>Debates, Foro electrónico, Presentación oral</t>
  </si>
  <si>
    <t>Ejercicios de aplicación, Participación en clase</t>
  </si>
  <si>
    <t>Debates, Exámenes, Monografías, Participación en clase, Presentación oral, Pruebas cortas</t>
  </si>
  <si>
    <t>Foro electrónico, Presentación oral</t>
  </si>
  <si>
    <t>Globalización y Política Mundial</t>
  </si>
  <si>
    <t>CIPO 4127</t>
  </si>
  <si>
    <t>Asignaciones, Asistencia a clase, Debates, Exámenes, Investigación bibliográfica, Monografías, Participación en clase, Presentación oral, Pruebas cortas</t>
  </si>
  <si>
    <t>Evaluar distribución de notas, Evaluar examen, Evaluar examen (estudiantes), Preguntas abiertas</t>
  </si>
  <si>
    <t>Asignaciones, Ensayo, Exámenes, Investigación, Investigación bibliográfica, Monografías</t>
  </si>
  <si>
    <t>Evaluar examen, Evaluar examen (estudiantes), Preguntas abiertas</t>
  </si>
  <si>
    <t>Asignaciones, Debates, Ensayo, Exámenes, Investigación, Investigación bibliográfica, Monografías, Participación en clase, Presentación oral</t>
  </si>
  <si>
    <t>Evaluación de actividades, Evaluar examen, Evaluar examen (estudiantes), Preguntas abiertas</t>
  </si>
  <si>
    <t>Asignaciones, Ejercicios de aplicación, Exámenes, Investigación, Investigación bibliográfica, Monografías</t>
  </si>
  <si>
    <t>Asignaciones, Debates, Ejercicios de aplicación, Exámenes, Investigación bibliográfica, Monografías, Participación en clase, Presentación oral</t>
  </si>
  <si>
    <t>Evaluar examen (estudiantes), Preguntas abiertas</t>
  </si>
  <si>
    <t>Ejercicios de aplicación, Monografías</t>
  </si>
  <si>
    <t>Exámenes, Investigación, Monografías, Presentación oral</t>
  </si>
  <si>
    <t>Evaluación de actividades</t>
  </si>
  <si>
    <t>Asignaciones, Debates, Exámenes, Investigación, Investigación bibliográfica, Monografías</t>
  </si>
  <si>
    <t>Evaluación de actividades, Preguntas abiertas</t>
  </si>
  <si>
    <t>Debates, Ejercicios de aplicación, Exámenes, Investigación, Investigación bibliográfica, Monografías, Participación en clase, Presentación oral, Pruebas cortas</t>
  </si>
  <si>
    <t>Debates, Exámenes, Investigación bibliográfica, Monografías, Participación en clase, Pruebas cortas</t>
  </si>
  <si>
    <t>Introducción a las Ciencias Sociales I</t>
  </si>
  <si>
    <t>CISO 3121</t>
  </si>
  <si>
    <t>Debates, Participación en clase, Presentación oral, Reflexiones grupales</t>
  </si>
  <si>
    <t>Cuestionario o encuesta, Evaluar examen (estudiantes), Preguntas abiertas, Reacción escrita inmediata</t>
  </si>
  <si>
    <t>Asignaciones, Ensayo, Exámenes, Foro electrónico</t>
  </si>
  <si>
    <t>Cuestionario o encuesta, Evaluación de actividades, Evaluar examen (estudiantes)</t>
  </si>
  <si>
    <t>Asignaciones, Asistencia a clase, Debates, Ejercicios de aplicación, Ensayo, Exámenes, Foro electrónico, Participación en clase, Presentación oral, Pruebas cortas, Reflexiones grupales</t>
  </si>
  <si>
    <t>Cuestionario o encuesta, Evaluación de actividades, Evaluar examen (estudiantes), Preguntas abiertas, Reacción escrita inmediata, Resumen en una sola oración</t>
  </si>
  <si>
    <t>Cuestionario o encuesta, Evaluación de actividades, Evaluar examen (estudiantes), Preguntas abiertas, Reacción escrita inmediata</t>
  </si>
  <si>
    <t>Asignaciones, Presentación oral</t>
  </si>
  <si>
    <t>Cuestionario o encuesta, Evaluación de actividades, Evaluar examen (estudiantes), Reacción escrita inmediata</t>
  </si>
  <si>
    <t>Asistencia a clase, Foro electrónico, Reflexiones grupales</t>
  </si>
  <si>
    <t>Cuestionario o encuesta, Evaluar examen (estudiantes), Reacción escrita inmediata</t>
  </si>
  <si>
    <t>Asignaciones, Asistencia a clase, Debates, Ensayo, Exámenes, Participación en clase, Reflexiones grupales</t>
  </si>
  <si>
    <t>Asignaciones, Asistencia a clase, Debates, Ensayo, Exámenes, Foro electrónico, Participación en clase, Presentación oral, Pruebas cortas, Reflexiones grupales</t>
  </si>
  <si>
    <t>Asignaciones, Asistencia a clase, Debates, Ensayo, Exámenes, Foro electrónico, Participación en clase, Pruebas cortas, Reflexiones grupales</t>
  </si>
  <si>
    <t>Asignaciones, Asistencia a clase, Debates, Foro electrónico, Participación en clase, Presentación oral, Reflexiones grupales</t>
  </si>
  <si>
    <t>Asignaciones, Asistencia a clase, Debates, Ensayo, Exámenes, Foro electrónico, Presentación oral, Pruebas cortas, Reflexiones grupales</t>
  </si>
  <si>
    <t>En 5 o menos%.</t>
  </si>
  <si>
    <t>Asignaciones, Exámenes</t>
  </si>
  <si>
    <t>Debates, Ejercicios de aplicación, Exámenes, Participación en clase, Reflexiones grupales</t>
  </si>
  <si>
    <t>Evaluación de actividades, Evaluar distribución de notas, Evaluar examen, Mapa conceptual, Parafraseo, Preguntas abiertas</t>
  </si>
  <si>
    <t>Ejercicios de aplicación, Exámenes, Participación en clase, Reflexiones grupales</t>
  </si>
  <si>
    <t>Cuestionario o encuesta, Evaluar examen, Preguntas abiertas</t>
  </si>
  <si>
    <t>Evaluación de actividades, Evaluar examen, Parafraseo, Preguntas abiertas</t>
  </si>
  <si>
    <t>Exámenes, Reflexiones grupales</t>
  </si>
  <si>
    <t>Evaluación de actividades, Evaluar examen, Preguntas abiertas</t>
  </si>
  <si>
    <t>Exámenes, Participación en clase, Reflexiones grupales</t>
  </si>
  <si>
    <t>Asignaciones, Debates, Ejercicios de aplicación, Ensayo, Investigación, Participación en clase, Presentación oral, Trabajo comunitario</t>
  </si>
  <si>
    <t>Asignaciones, Ejercicios de aplicación, Ensayo, Exámenes, Trabajo comunitario</t>
  </si>
  <si>
    <t>Evaluación de actividades, Evaluar examen (estudiantes), Resumen en una sola oración</t>
  </si>
  <si>
    <t>Asignaciones, Debates, Ejercicios de aplicación, Observación de campo, Participación en clase, Trabajo comunitario</t>
  </si>
  <si>
    <t>Parafraseo, Preguntas abiertas</t>
  </si>
  <si>
    <t>Asignaciones, Asistencia a clase, Ejercicios de aplicación, Exámenes, Participación en clase, Presentación oral, Trabajo comunitario</t>
  </si>
  <si>
    <t>Asignaciones, Ejercicios de aplicación, Investigación, Observación de campo, Trabajo comunitario</t>
  </si>
  <si>
    <t>Asignaciones, Investigación bibliográfica, Participación en clase, Presentación oral, Trabajo comunitario</t>
  </si>
  <si>
    <t>Asignaciones, Debates, Ejercicios de aplicación, Participación en clase, Trabajo comunitario</t>
  </si>
  <si>
    <t>Debates, Ejercicios de aplicación, Trabajo comunitario</t>
  </si>
  <si>
    <t>Asignaciones, Ejercicios de aplicación, Participación en clase, Trabajo comunitario</t>
  </si>
  <si>
    <t>Asignaciones, Debates, Ejercicios de aplicación, Exámenes, Participación en clase, Trabajo comunitario</t>
  </si>
  <si>
    <t>Asignaciones, Asistencia a clase, Debates, Ejercicios de aplicación, Exámenes, Investigación, Participación en clase, Presentación oral, Trabajo comunitario</t>
  </si>
  <si>
    <t>Asignaciones, Asistencia a clase, Ejercicios de aplicación, Exámenes, Investigación, Participación en clase, Trabajo comunitario</t>
  </si>
  <si>
    <t>Asignaciones, Debates, Exámenes, Participación en clase, Trabajo comunitario, Participación en conferencias y actividades del RUM</t>
  </si>
  <si>
    <t>Asignaciones, Asistencia a clase, Ejercicios de aplicación, Exámenes, Monografías, Participación en clase, Trabajo comunitario</t>
  </si>
  <si>
    <t>Asignaciones, Ejercicios de aplicación, Presentación oral, Trabajo comunitario</t>
  </si>
  <si>
    <t>Asignaciones, Debates, Ejercicios de aplicación, Exámenes, Trabajo comunitario</t>
  </si>
  <si>
    <t>Introducción a las Ciencias Sociales II</t>
  </si>
  <si>
    <t>CISO 3122</t>
  </si>
  <si>
    <t>Debates, Ejercicios de aplicación, Presentación oral, Trabajo comunitario</t>
  </si>
  <si>
    <t>Asignaciones, Ejercicios de aplicación, Ensayo, Exámenes, Investigación, Presentación oral, Reflexiones grupales, Trabajo comunitario</t>
  </si>
  <si>
    <t>Asignaciones, Debates, Ejercicios de aplicación, Exámenes, Investigación, Participación en clase, Presentación oral, Trabajo comunitario</t>
  </si>
  <si>
    <t>Asignaciones, Debates, Ejercicios de aplicación, Investigación, Observación de campo, Reflexiones grupales, Trabajo comunitario</t>
  </si>
  <si>
    <t>Debates, Participación en clase, Trabajo comunitario</t>
  </si>
  <si>
    <t>Asignaciones, Ejercicios de aplicación, Exámenes, Investigación, Trabajo comunitario</t>
  </si>
  <si>
    <t>Ejercicios de aplicación, Investigación, Presentación oral, Trabajo comunitario</t>
  </si>
  <si>
    <t>Asignaciones, Debates, Ejercicios de aplicación, Exámenes, Investigación, Trabajo comunitario</t>
  </si>
  <si>
    <t>Asignaciones, Asistencia a clase, Ejercicios de aplicación, Investigación, Reflexiones grupales, Trabajo comunitario</t>
  </si>
  <si>
    <t>Asignaciones, Asistencia a clase, Debates, Ejercicios de aplicación, Exámenes, Investigación, Participación en clase, Reflexiones grupales, Trabajo comunitario</t>
  </si>
  <si>
    <t>Asignaciones, Asistencia a clase, Ejercicios de aplicación, Exámenes, Investigación, Participación en clase, Reflexiones grupales, Diario de Reflexión</t>
  </si>
  <si>
    <t>Asignaciones, Debates, Ejercicios de aplicación, Investigación, Participación en clase, Reflexiones grupales, Trabajo comunitario, Diario de Reflexión</t>
  </si>
  <si>
    <t>Asignaciones, Debates, Investigación, Participación en clase, Trabajo comunitario, Participación actividades educativas y culturales del RUM y Diario Reflexivo</t>
  </si>
  <si>
    <t>Asignaciones, Exámenes, Investigación, Presentación oral, Reflexiones grupales, Trabajo comunitario</t>
  </si>
  <si>
    <t>Investigación, Participación en clase, Reflexiones grupales</t>
  </si>
  <si>
    <t>Bibliografía e Investigación en las Ciencias Sociales</t>
  </si>
  <si>
    <t>CISO 3145</t>
  </si>
  <si>
    <t>Asignaciones, Asistencia a clase, Presentación oral, Reflexiones grupales</t>
  </si>
  <si>
    <t>Cuestionario o encuesta, Evaluación de actividades</t>
  </si>
  <si>
    <t>Asignaciones, Foro electrónico, Investigación bibliográfica, Monografías, Pruebas cortas</t>
  </si>
  <si>
    <t>Cuestionario o encuesta, Evaluación de actividades, Evaluar examen (estudiantes), Preguntas abiertas</t>
  </si>
  <si>
    <t>Asignaciones, Asistencia a clase, Foro electrónico, Investigación bibliográfica, Monografías, Participación en clase, Presentación oral, Pruebas cortas, Reflexiones grupales</t>
  </si>
  <si>
    <t>Asignaciones, Asistencia a clase, Investigación bibliográfica, Monografías, Participación en clase</t>
  </si>
  <si>
    <t>Cuestionario o encuesta, Evaluación de actividades, Preguntas abiertas</t>
  </si>
  <si>
    <t>Asignaciones, Investigación bibliográfica, Presentación oral, Reflexiones grupales</t>
  </si>
  <si>
    <t>Asignaciones, Asistencia a clase, Investigación bibliográfica, Monografías, Reflexiones grupales</t>
  </si>
  <si>
    <t>Historia Mundo Moderno I</t>
  </si>
  <si>
    <t>HIST 3201</t>
  </si>
  <si>
    <t>Asignaciones, Asistencia a clase, Participación en clase</t>
  </si>
  <si>
    <t>Evaluar distribución de notas, Evaluar examen, Evaluar examen (estudiantes)</t>
  </si>
  <si>
    <t>Asignaciones, Asistencia a clase, Ejercicios de aplicación, Exámenes, Participación en clase, Pruebas cortas</t>
  </si>
  <si>
    <t>Asignaciones, Ejercicios de aplicación, Exámenes</t>
  </si>
  <si>
    <t>Pruebas cortas</t>
  </si>
  <si>
    <t>Asignaciones, Asistencia a clase, Ejercicios de aplicación, Exámenes</t>
  </si>
  <si>
    <t>Evaluación de actividades, Evaluar distribución de notas, Evaluar examen, Evaluar examen (estudiantes), Preguntas abiertas</t>
  </si>
  <si>
    <t>Asignaciones, Ejercicios de aplicación, Exámenes, Participación en clase</t>
  </si>
  <si>
    <t>Asignaciones, Ejercicios de aplicación, Participación en clase</t>
  </si>
  <si>
    <t>Asignaciones, Ejercicios de aplicación</t>
  </si>
  <si>
    <t>Evaluar examen (estudiantes)</t>
  </si>
  <si>
    <t>Historia de Puerto Rico I</t>
  </si>
  <si>
    <t>HIST 3241</t>
  </si>
  <si>
    <t>Asistencia a clase, Debates, Participación en clase, Reflexiones grupales</t>
  </si>
  <si>
    <t>Evaluar examen, Resumen en una sola oración</t>
  </si>
  <si>
    <t>Asignaciones, Asistencia a clase, Ensayo, Exámenes</t>
  </si>
  <si>
    <t>Asistencia a clase, Debates, Exámenes, Participación en clase</t>
  </si>
  <si>
    <t>Evaluar examen (estudiantes), Resumen en una sola oración</t>
  </si>
  <si>
    <t>Asistencia a clase, Exámenes, Participación en clase</t>
  </si>
  <si>
    <t>Evaluar examen (estudiantes), Preguntas abiertas, Resumen en una sola oración</t>
  </si>
  <si>
    <t>Asistencia a clase, Debates, Exámenes</t>
  </si>
  <si>
    <t>Asignaciones, Asistencia a clase, Debates, Ensayo, Exámenes</t>
  </si>
  <si>
    <t>Debates, Exámenes</t>
  </si>
  <si>
    <t>Asistencia a clase, Exámenes, Reflexiones grupales</t>
  </si>
  <si>
    <t>Evaluar examen, Parafraseo, Resumen en una sola oración</t>
  </si>
  <si>
    <t>Asignaciones, Asistencia a clase, Debates, Exámenes, Participación en clase</t>
  </si>
  <si>
    <t>Historia de Puerto Rico II</t>
  </si>
  <si>
    <t>HIST 3242</t>
  </si>
  <si>
    <t>Resumen en una sola oración</t>
  </si>
  <si>
    <t>Exámenes, Participación en clase</t>
  </si>
  <si>
    <t>Asistencia a clase, Debates, Participación en clase</t>
  </si>
  <si>
    <t>Asignaciones, Asistencia a clase, Debates</t>
  </si>
  <si>
    <t>Punto más confuso</t>
  </si>
  <si>
    <t>Psicologia Basica I</t>
  </si>
  <si>
    <t>PSIC 3001</t>
  </si>
  <si>
    <t>Asistencia a clase, Participación en clase, Presentación oral</t>
  </si>
  <si>
    <t>Evaluar examen, Evaluar examen (estudiantes)</t>
  </si>
  <si>
    <t>Asistencia a clase, Ejercicios de aplicación, Exámenes, Participación en clase, Presentación oral</t>
  </si>
  <si>
    <t>Asistencia a clase, Ejercicios de aplicación, Exámenes, Participación en clase</t>
  </si>
  <si>
    <t>Presentación oral</t>
  </si>
  <si>
    <t>Asistencia a clase, Ejercicios de aplicación, Exámenes, Presentación oral</t>
  </si>
  <si>
    <t>Asistencia a clase, Exámenes, Participación en clase, Presentación oral</t>
  </si>
  <si>
    <t>Ejercicios de aplicación, Participación en clase, Presentación oral</t>
  </si>
  <si>
    <t>Foro electrónico, Participación en clase</t>
  </si>
  <si>
    <t>Ejercicios de aplicación</t>
  </si>
  <si>
    <t>Asignaciones, Exámenes, Pruebas cortas</t>
  </si>
  <si>
    <t>Chats, Debates, Presentación oral</t>
  </si>
  <si>
    <t>Preguntas abiertas, Punto más confuso, Reacción escrita inmediata, Resumen en una sola oración</t>
  </si>
  <si>
    <t>Debates, Ejercicios de aplicación, Exámenes, Presentación oral, Reflexiones grupales</t>
  </si>
  <si>
    <t>Debates, Ensayo, Foro electrónico, Participación en clase, Presentación oral, Reflexiones grupales</t>
  </si>
  <si>
    <t>Debates, Reflexiones grupales</t>
  </si>
  <si>
    <t>Reacción escrita inmediata, Resumen en una sola oración</t>
  </si>
  <si>
    <t>Debates</t>
  </si>
  <si>
    <t>Asignaciones, Ejercicios de aplicación, Exámenes, Pruebas cortas</t>
  </si>
  <si>
    <t>Evaluación de actividades, Evaluar examen</t>
  </si>
  <si>
    <t>Asignaciones, Debates, Exámenes, Participación en clase, Reflexiones grupales</t>
  </si>
  <si>
    <t>Paneles, Presentación oral, Reflexiones grupales</t>
  </si>
  <si>
    <t>Reflexiones grupales</t>
  </si>
  <si>
    <t>Psicologia Basica II</t>
  </si>
  <si>
    <t>PSIC 3002</t>
  </si>
  <si>
    <t>Evaluar distribución de notas, Evaluar examen</t>
  </si>
  <si>
    <t>Ejercicios de aplicación, Exámenes, Participación en clase</t>
  </si>
  <si>
    <t>Exámenes, Presentación oral</t>
  </si>
  <si>
    <t>Asistencia a clase, Ejercicios de aplicación, Participación en clase</t>
  </si>
  <si>
    <t>Asistencia a clase, Ejercicios de aplicación, Participación en clase, Presentación oral</t>
  </si>
  <si>
    <t>Participación en clase, Presentación oral</t>
  </si>
  <si>
    <t>Asignaciones, Pruebas cortas, Trabajo comunitario</t>
  </si>
  <si>
    <t>Presentación oral, Reflexiones grupales</t>
  </si>
  <si>
    <t>Psic. Fisiológica-prueba de la matriz electrónica</t>
  </si>
  <si>
    <t>PSIC 3018</t>
  </si>
  <si>
    <t>Asignaciones, Ejercicios de aplicación, Exámenes, Pruebas cortas, Reflexiones grupales</t>
  </si>
  <si>
    <t>Asignaciones, Ejercicios de aplicación, Exámenes, Participación en clase, Pruebas cortas, Reflexiones grupales</t>
  </si>
  <si>
    <t>Portafolio</t>
  </si>
  <si>
    <t>Asignaciones, Reflexiones grupales</t>
  </si>
  <si>
    <t>Psicologia Experimental</t>
  </si>
  <si>
    <t>PSIC 4006</t>
  </si>
  <si>
    <t>Asignaciones, Ejercicios de aplicación, Exámenes, Investigación, Investigación bibliográfica, Propuesta, Reflexiones grupales</t>
  </si>
  <si>
    <t>Asignaciones, Ejercicios de aplicación, Exámenes, Experimento, Investigación, Participación en clase, Pruebas cortas, Reflexiones grupales</t>
  </si>
  <si>
    <t>Asignaciones, Exámenes, Investigación, Pruebas cortas, Reflexiones grupales</t>
  </si>
  <si>
    <t>Investigación, Participación en clase, Pruebas cortas, Reflexiones grupales</t>
  </si>
  <si>
    <t>Experimento, Investigación, Reflexiones grupales</t>
  </si>
  <si>
    <t>Asignaciones, Investigación</t>
  </si>
  <si>
    <t>Introduccion Psicologia Industrial Organizacional</t>
  </si>
  <si>
    <t>PSIC 4009</t>
  </si>
  <si>
    <t>Asignaciones, Debates, Ejercicios de aplicación, Participación en clase, Presentación oral, Reflexiones grupales, Trabajo comunitario</t>
  </si>
  <si>
    <t>Asignaciones, Ejercicios de aplicación, Exámenes, Pruebas cortas, Reflexiones grupales, Trabajo comunitario</t>
  </si>
  <si>
    <t>Evaluar distribución de notas, Reacción escrita inmediata</t>
  </si>
  <si>
    <t>Asignaciones, Debates, Ejercicios de aplicación, Exámenes, Participación en clase, Presentación oral, Reflexiones grupales, Trabajo comunitario</t>
  </si>
  <si>
    <t>Asignaciones, Debates, Participación en clase, Presentación oral, Reflexiones grupales, Trabajo comunitario</t>
  </si>
  <si>
    <t>Evaluar distribución de notas</t>
  </si>
  <si>
    <t>Debates, Exámenes, Trabajo comunitario</t>
  </si>
  <si>
    <t>Debates, Ejercicios de aplicación, Participación en clase, Presentación oral, Trabajo comunitario</t>
  </si>
  <si>
    <t>Asistencia a clase, Debates, Ejercicios de aplicación, Trabajo comunitario</t>
  </si>
  <si>
    <t>Debates, Ejercicios de aplicación, Exámenes, Participación en clase, Presentación oral, Trabajo comunitario</t>
  </si>
  <si>
    <t>Debates, Ejercicios de aplicación, Participación en clase, Presentación oral, Reflexiones grupales, Trabajo comunitario</t>
  </si>
  <si>
    <t>Evaluación de actividades, Evaluar distribución de notas, Pre y post prueba, Preguntas abiertas</t>
  </si>
  <si>
    <t>Trabajo comunitario</t>
  </si>
  <si>
    <t>Introduccion a la Sociologia II</t>
  </si>
  <si>
    <t>SOCI 3262</t>
  </si>
  <si>
    <t>Exámenes, Participación en clase, Presentación oral</t>
  </si>
  <si>
    <t>Asignaciones, Ejercicios de aplicación, Participación en clase, Presentación oral</t>
  </si>
  <si>
    <t>Asignaciones, Exámenes, Presentación oral</t>
  </si>
  <si>
    <t>Sociología Urbana</t>
  </si>
  <si>
    <t>SOCI 3325</t>
  </si>
  <si>
    <t>Asignaciones, Debates, Ensayo, Exámenes, Observación de campo, Participación en clase</t>
  </si>
  <si>
    <t>Evaluar distribución de notas, Evaluar examen, Parafraseo, Preguntas abiertas</t>
  </si>
  <si>
    <t>Evaluar examen, Reacción escrita inmediata</t>
  </si>
  <si>
    <t>Asignaciones, Exámenes, Participación en clase</t>
  </si>
  <si>
    <t>Observación de campo</t>
  </si>
  <si>
    <t>Investigacion Sociologica I</t>
  </si>
  <si>
    <t>SOCI 4265</t>
  </si>
  <si>
    <t>Investigación, Presentación oral</t>
  </si>
  <si>
    <t>Ensayo, Investigación, Investigación bibliográfica, Monografías</t>
  </si>
  <si>
    <t>Evaluación de actividades, intercambio de trabajos y discusion</t>
  </si>
  <si>
    <t>Asignaciones, Ejercicios de aplicación, Investigación, Investigación bibliográfica, Monografías</t>
  </si>
  <si>
    <t>Evaluación de actividades, intercambio de tareas y discusion</t>
  </si>
  <si>
    <t>Asignaciones, Investigación, Investigación bibliográfica, Monografías</t>
  </si>
  <si>
    <t>Asignaciones, Ensayo, Investigación, Investigación bibliográfica</t>
  </si>
  <si>
    <t>Investigación, Investigación bibliográfica, Monografías</t>
  </si>
  <si>
    <t>Aborda</t>
  </si>
  <si>
    <t>Porciento</t>
  </si>
  <si>
    <t>Está en Prontuario</t>
  </si>
  <si>
    <t>Evaluación</t>
  </si>
  <si>
    <t xml:space="preserve">Avalúo </t>
  </si>
  <si>
    <t>%</t>
  </si>
  <si>
    <t xml:space="preserve">&lt; 5% </t>
  </si>
  <si>
    <t>5-25%</t>
  </si>
  <si>
    <t>25-50%</t>
  </si>
  <si>
    <t>50%-75%</t>
  </si>
  <si>
    <t>&gt; 75%</t>
  </si>
  <si>
    <t>Asistencia</t>
  </si>
  <si>
    <t>Chats</t>
  </si>
  <si>
    <t>Ej. Aplicación</t>
  </si>
  <si>
    <t>Ensayo</t>
  </si>
  <si>
    <t>Experimento</t>
  </si>
  <si>
    <t>Foro</t>
  </si>
  <si>
    <t>Investigación</t>
  </si>
  <si>
    <t>Inv. Bibliográfica</t>
  </si>
  <si>
    <t>Obs. Campo</t>
  </si>
  <si>
    <t>Paneles</t>
  </si>
  <si>
    <t>Participación</t>
  </si>
  <si>
    <t>Present. Orales</t>
  </si>
  <si>
    <t>Propuesta</t>
  </si>
  <si>
    <t>Pruebas Cortas</t>
  </si>
  <si>
    <t>Trabajo Comunitario</t>
  </si>
  <si>
    <t>Alguna Otra</t>
  </si>
  <si>
    <t>Encuesta</t>
  </si>
  <si>
    <t>Eval. Act.</t>
  </si>
  <si>
    <t>Eval. Notas</t>
  </si>
  <si>
    <t>Eval Examen</t>
  </si>
  <si>
    <t>Eval Ex Est</t>
  </si>
  <si>
    <t>Lista Focalizada</t>
  </si>
  <si>
    <t>Mapa Concepto</t>
  </si>
  <si>
    <t>Org. Gráfico</t>
  </si>
  <si>
    <t>Parafraseo</t>
  </si>
  <si>
    <t>Pre/Post Prueba</t>
  </si>
  <si>
    <t>Preg. Abiertas</t>
  </si>
  <si>
    <t>Punto Confuso</t>
  </si>
  <si>
    <t>Reacc. Escrita Inm</t>
  </si>
  <si>
    <t>Resumen Oracióna</t>
  </si>
  <si>
    <t>Objetivo1a</t>
  </si>
  <si>
    <t>Objetivo1b</t>
  </si>
  <si>
    <t>Objetivo 2</t>
  </si>
  <si>
    <t>Objetivo 3</t>
  </si>
  <si>
    <t>Objetivo 4a</t>
  </si>
  <si>
    <t>Objetivo 4b</t>
  </si>
  <si>
    <t>Objetivo 4c</t>
  </si>
  <si>
    <t>Objetivo 5</t>
  </si>
  <si>
    <t>Objetivo 6</t>
  </si>
  <si>
    <t>Objetivo 7</t>
  </si>
  <si>
    <t>Objetivo 8</t>
  </si>
  <si>
    <t>Objetivo 9</t>
  </si>
  <si>
    <t>Objetivo 10</t>
  </si>
  <si>
    <t>Objetivo 11</t>
  </si>
  <si>
    <t>Objetivo 12</t>
  </si>
  <si>
    <t>Objetivo 13</t>
  </si>
  <si>
    <t>Objetivo 14</t>
  </si>
  <si>
    <t>Teoria Politica I</t>
  </si>
  <si>
    <t>Si</t>
  </si>
  <si>
    <t>En 75% o más</t>
  </si>
  <si>
    <t>Asistencia a clase, Debates, Ensayo</t>
  </si>
  <si>
    <t>Teoria Politica II</t>
  </si>
  <si>
    <t>CIPO 4052</t>
  </si>
  <si>
    <t>CIPO 4015</t>
  </si>
  <si>
    <t>Metodos de Investigacion en Ciencias politicas</t>
  </si>
  <si>
    <t>CIPO 4145</t>
  </si>
  <si>
    <t>CIPO 4051</t>
  </si>
  <si>
    <t>Gobierno y Politica Comaprada</t>
  </si>
  <si>
    <t>Seminario de Investigacion en Cincias Politicas</t>
  </si>
  <si>
    <t>CIPO 4155</t>
  </si>
  <si>
    <t>Asiganciones, Investigaciones, Presentacion oral, Propuesta, Investigacion bibliografica</t>
  </si>
  <si>
    <t xml:space="preserve">Pre y post prueba, Evaluar distribucion de notas,Reaccion escrita inmediata, </t>
  </si>
  <si>
    <t>Ensayo, Examenes, Participacion en clase</t>
  </si>
  <si>
    <t>Ensayo, Examenes, Participacion en clase.</t>
  </si>
  <si>
    <t>Asignaciones, Investigacion, Presentacion oral, Propuesta, Investigacion bibliografica.</t>
  </si>
  <si>
    <t>Evaluacion distribucion de notas, Evaluacion examen.</t>
  </si>
  <si>
    <t>Pre-post prueba, Evaluar distribucion de notas, Reaccion escrita inmediata.</t>
  </si>
  <si>
    <t>Participacion en clse, Ejercicio de Aplicacion, Examenes, Investigacion, Propuesta, Investigacion bibliografica.</t>
  </si>
  <si>
    <t>Ensayo y Examenes</t>
  </si>
  <si>
    <t xml:space="preserve">Debates, Foro electrónico </t>
  </si>
  <si>
    <t>Evaluacion del aprendizaje, Asignaciones, Ejercicio de Aplicacion</t>
  </si>
  <si>
    <t>Evaluacion del aprendizaje Asignaciones, Ejercicios de aplicacion</t>
  </si>
  <si>
    <t>Evaluacion del aprendizaje Asignaciones, Ejercicios de aplicacion, Ensayo, Examenes</t>
  </si>
  <si>
    <t>En 5% o menos</t>
  </si>
  <si>
    <t>Entre 50% y 75%</t>
  </si>
  <si>
    <t>Asignaciones, Ensayo, Examenes</t>
  </si>
  <si>
    <t xml:space="preserve"> Asignaciones, Ejercicios de aplicacion, Examenes</t>
  </si>
  <si>
    <t xml:space="preserve"> Asignaciones, Investigacion, Presentacion oral</t>
  </si>
  <si>
    <t>En 75% o mas</t>
  </si>
  <si>
    <t>Asignaciones, Participacion enclase, Ensayo</t>
  </si>
  <si>
    <t>Participacion en Clase</t>
  </si>
  <si>
    <t>Asignaciones, Investigaciones, Presentacion oral</t>
  </si>
  <si>
    <t>Presentacion oral</t>
  </si>
  <si>
    <t>Asignaciones, Investigacion, Presentacion oral</t>
  </si>
  <si>
    <t>Asignaciones, Investigacion Presentacion oral</t>
  </si>
  <si>
    <t xml:space="preserve"> Asignaciones, Ejercicios de aplicacion, Ensayo, Examenes</t>
  </si>
  <si>
    <t>Asignaciones, Debates</t>
  </si>
  <si>
    <t>Asignaciones, Ejercicios de aplicacion, Ensayo, Examenes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</si>
</sst>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0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0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Fill="1" applyAlignment="1">
      <alignment horizontal="left" wrapText="1"/>
    </xf>
    <xf numFmtId="0" fontId="42" fillId="33" borderId="0" xfId="0" applyFont="1" applyFill="1" applyAlignment="1">
      <alignment horizontal="left" wrapText="1"/>
    </xf>
    <xf numFmtId="0" fontId="42" fillId="34" borderId="0" xfId="0" applyFont="1" applyFill="1" applyAlignment="1">
      <alignment horizontal="left" wrapText="1"/>
    </xf>
    <xf numFmtId="0" fontId="42" fillId="0" borderId="0" xfId="0" applyFont="1" applyAlignment="1">
      <alignment horizontal="left" wrapText="1"/>
    </xf>
    <xf numFmtId="0" fontId="0" fillId="35" borderId="0" xfId="0" applyFill="1" applyAlignment="1">
      <alignment wrapText="1"/>
    </xf>
    <xf numFmtId="0" fontId="43" fillId="35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 wrapText="1"/>
    </xf>
    <xf numFmtId="0" fontId="43" fillId="34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44" fillId="0" borderId="10" xfId="0" applyFont="1" applyBorder="1" applyAlignment="1">
      <alignment wrapText="1"/>
    </xf>
    <xf numFmtId="0" fontId="44" fillId="36" borderId="10" xfId="0" applyFont="1" applyFill="1" applyBorder="1" applyAlignment="1">
      <alignment wrapText="1"/>
    </xf>
    <xf numFmtId="0" fontId="44" fillId="0" borderId="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11" borderId="10" xfId="0" applyFont="1" applyFill="1" applyBorder="1" applyAlignment="1">
      <alignment wrapText="1"/>
    </xf>
    <xf numFmtId="0" fontId="45" fillId="36" borderId="10" xfId="0" applyFont="1" applyFill="1" applyBorder="1" applyAlignment="1">
      <alignment wrapText="1"/>
    </xf>
    <xf numFmtId="0" fontId="45" fillId="0" borderId="0" xfId="0" applyFont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9" fontId="0" fillId="11" borderId="10" xfId="57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46" fillId="0" borderId="0" xfId="0" applyFont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10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vertical="center" wrapText="1"/>
    </xf>
    <xf numFmtId="0" fontId="0" fillId="37" borderId="10" xfId="0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0" fillId="39" borderId="10" xfId="0" applyFill="1" applyBorder="1" applyAlignment="1">
      <alignment horizontal="center" wrapText="1"/>
    </xf>
    <xf numFmtId="164" fontId="0" fillId="0" borderId="10" xfId="0" applyNumberFormat="1" applyFill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5" fillId="11" borderId="10" xfId="0" applyFont="1" applyFill="1" applyBorder="1" applyAlignment="1">
      <alignment horizontal="center" wrapText="1"/>
    </xf>
    <xf numFmtId="9" fontId="0" fillId="11" borderId="10" xfId="57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cursos que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cubren los objetivos</a:t>
            </a:r>
          </a:p>
        </c:rich>
      </c:tx>
      <c:layout>
        <c:manualLayout>
          <c:xMode val="factor"/>
          <c:yMode val="factor"/>
          <c:x val="-0.001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3"/>
          <c:w val="0.987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'[1]CISO'!$B$33:$B$49</c:f>
              <c:strCache>
                <c:ptCount val="17"/>
                <c:pt idx="0">
                  <c:v>Objetivo1a</c:v>
                </c:pt>
                <c:pt idx="1">
                  <c:v>Objetivo1b</c:v>
                </c:pt>
                <c:pt idx="2">
                  <c:v>Objetivo 2</c:v>
                </c:pt>
                <c:pt idx="3">
                  <c:v>Objetivo 3</c:v>
                </c:pt>
                <c:pt idx="4">
                  <c:v>Objetivo 4a</c:v>
                </c:pt>
                <c:pt idx="5">
                  <c:v>Objetivo 4b</c:v>
                </c:pt>
                <c:pt idx="6">
                  <c:v>Objetivo 4c</c:v>
                </c:pt>
                <c:pt idx="7">
                  <c:v>Objetivo 5</c:v>
                </c:pt>
                <c:pt idx="8">
                  <c:v>Objetivo 6</c:v>
                </c:pt>
                <c:pt idx="9">
                  <c:v>Objetivo 7</c:v>
                </c:pt>
                <c:pt idx="10">
                  <c:v>Objetivo 8</c:v>
                </c:pt>
                <c:pt idx="11">
                  <c:v>Objetivo 9</c:v>
                </c:pt>
                <c:pt idx="12">
                  <c:v>Objetivo 10</c:v>
                </c:pt>
                <c:pt idx="13">
                  <c:v>Objetivo 11</c:v>
                </c:pt>
                <c:pt idx="14">
                  <c:v>Objetivo 12</c:v>
                </c:pt>
                <c:pt idx="15">
                  <c:v>Objetivo 13</c:v>
                </c:pt>
                <c:pt idx="16">
                  <c:v>Objetivo 14</c:v>
                </c:pt>
              </c:strCache>
            </c:strRef>
          </c:cat>
          <c:val>
            <c:numRef>
              <c:f>'[1]CISO'!$G$33:$G$49</c:f>
              <c:numCache>
                <c:ptCount val="17"/>
                <c:pt idx="0">
                  <c:v>0.92</c:v>
                </c:pt>
                <c:pt idx="1">
                  <c:v>0.84</c:v>
                </c:pt>
                <c:pt idx="2">
                  <c:v>1</c:v>
                </c:pt>
                <c:pt idx="3">
                  <c:v>0.96</c:v>
                </c:pt>
                <c:pt idx="4">
                  <c:v>0.24</c:v>
                </c:pt>
                <c:pt idx="5">
                  <c:v>0.56</c:v>
                </c:pt>
                <c:pt idx="6">
                  <c:v>0.64</c:v>
                </c:pt>
                <c:pt idx="7">
                  <c:v>0.68</c:v>
                </c:pt>
                <c:pt idx="8">
                  <c:v>0.36</c:v>
                </c:pt>
                <c:pt idx="9">
                  <c:v>0.44</c:v>
                </c:pt>
                <c:pt idx="10">
                  <c:v>0.52</c:v>
                </c:pt>
                <c:pt idx="11">
                  <c:v>0.72</c:v>
                </c:pt>
                <c:pt idx="12">
                  <c:v>0.84</c:v>
                </c:pt>
                <c:pt idx="13">
                  <c:v>0.48</c:v>
                </c:pt>
                <c:pt idx="14">
                  <c:v>0.6</c:v>
                </c:pt>
                <c:pt idx="15">
                  <c:v>0.84</c:v>
                </c:pt>
                <c:pt idx="16">
                  <c:v>0.72</c:v>
                </c:pt>
              </c:numCache>
            </c:numRef>
          </c:val>
        </c:ser>
        <c:axId val="1676259"/>
        <c:axId val="15086332"/>
      </c:barChart>
      <c:catAx>
        <c:axId val="1676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86332"/>
        <c:crosses val="autoZero"/>
        <c:auto val="1"/>
        <c:lblOffset val="100"/>
        <c:tickLblSkip val="1"/>
        <c:noMultiLvlLbl val="0"/>
      </c:catAx>
      <c:valAx>
        <c:axId val="15086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76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cursos que incluyen el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objetivo en el prontuario</a:t>
            </a:r>
          </a:p>
        </c:rich>
      </c:tx>
      <c:layout>
        <c:manualLayout>
          <c:xMode val="factor"/>
          <c:yMode val="factor"/>
          <c:x val="-0.0007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975"/>
          <c:w val="0.97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'[1]CISO-calc'!$A$33:$A$49</c:f>
              <c:strCache>
                <c:ptCount val="17"/>
                <c:pt idx="0">
                  <c:v>Objetivo1a</c:v>
                </c:pt>
                <c:pt idx="1">
                  <c:v>Objetivo1b</c:v>
                </c:pt>
                <c:pt idx="2">
                  <c:v>Objetivo 2</c:v>
                </c:pt>
                <c:pt idx="3">
                  <c:v>Objetivo 3</c:v>
                </c:pt>
                <c:pt idx="4">
                  <c:v>Objetivo 4a</c:v>
                </c:pt>
                <c:pt idx="5">
                  <c:v>Objetivo 4b</c:v>
                </c:pt>
                <c:pt idx="6">
                  <c:v>Objetivo 4c</c:v>
                </c:pt>
                <c:pt idx="7">
                  <c:v>Objetivo 5</c:v>
                </c:pt>
                <c:pt idx="8">
                  <c:v>Objetivo 6</c:v>
                </c:pt>
                <c:pt idx="9">
                  <c:v>Objetivo 7</c:v>
                </c:pt>
                <c:pt idx="10">
                  <c:v>Objetivo 8</c:v>
                </c:pt>
                <c:pt idx="11">
                  <c:v>Objetivo 9</c:v>
                </c:pt>
                <c:pt idx="12">
                  <c:v>Objetivo 10</c:v>
                </c:pt>
                <c:pt idx="13">
                  <c:v>Objetivo 11</c:v>
                </c:pt>
                <c:pt idx="14">
                  <c:v>Objetivo 12</c:v>
                </c:pt>
                <c:pt idx="15">
                  <c:v>Objetivo 13</c:v>
                </c:pt>
                <c:pt idx="16">
                  <c:v>Objetivo 14</c:v>
                </c:pt>
              </c:strCache>
            </c:strRef>
          </c:cat>
          <c:val>
            <c:numRef>
              <c:f>'[1]CISO-calc'!$S$33:$S$49</c:f>
              <c:numCache>
                <c:ptCount val="17"/>
                <c:pt idx="0">
                  <c:v>0.34782608695652173</c:v>
                </c:pt>
                <c:pt idx="1">
                  <c:v>0.47619047619047616</c:v>
                </c:pt>
                <c:pt idx="2">
                  <c:v>0.84</c:v>
                </c:pt>
                <c:pt idx="3">
                  <c:v>0.5833333333333334</c:v>
                </c:pt>
                <c:pt idx="4">
                  <c:v>0.3333333333333333</c:v>
                </c:pt>
                <c:pt idx="5">
                  <c:v>0.6428571428571429</c:v>
                </c:pt>
                <c:pt idx="6">
                  <c:v>0.375</c:v>
                </c:pt>
                <c:pt idx="7">
                  <c:v>0.47058823529411764</c:v>
                </c:pt>
                <c:pt idx="8">
                  <c:v>0.3333333333333333</c:v>
                </c:pt>
                <c:pt idx="9">
                  <c:v>0.7272727272727273</c:v>
                </c:pt>
                <c:pt idx="10">
                  <c:v>0.38461538461538464</c:v>
                </c:pt>
                <c:pt idx="11">
                  <c:v>0.7777777777777778</c:v>
                </c:pt>
                <c:pt idx="12">
                  <c:v>0.42857142857142855</c:v>
                </c:pt>
                <c:pt idx="13">
                  <c:v>0.3333333333333333</c:v>
                </c:pt>
                <c:pt idx="14">
                  <c:v>0.4666666666666667</c:v>
                </c:pt>
                <c:pt idx="15">
                  <c:v>0.19047619047619047</c:v>
                </c:pt>
                <c:pt idx="16">
                  <c:v>0.3333333333333333</c:v>
                </c:pt>
              </c:numCache>
            </c:numRef>
          </c:val>
        </c:ser>
        <c:axId val="1559261"/>
        <c:axId val="14033350"/>
      </c:barChart>
      <c:catAx>
        <c:axId val="1559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33350"/>
        <c:crosses val="autoZero"/>
        <c:auto val="1"/>
        <c:lblOffset val="100"/>
        <c:tickLblSkip val="1"/>
        <c:noMultiLvlLbl val="0"/>
      </c:catAx>
      <c:valAx>
        <c:axId val="1403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del total abordado</a:t>
                </a:r>
              </a:p>
            </c:rich>
          </c:tx>
          <c:layout>
            <c:manualLayout>
              <c:xMode val="factor"/>
              <c:yMode val="factor"/>
              <c:x val="0.002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9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152400</xdr:rowOff>
    </xdr:from>
    <xdr:to>
      <xdr:col>18</xdr:col>
      <xdr:colOff>228600</xdr:colOff>
      <xdr:row>42</xdr:row>
      <xdr:rowOff>161925</xdr:rowOff>
    </xdr:to>
    <xdr:graphicFrame>
      <xdr:nvGraphicFramePr>
        <xdr:cNvPr id="1" name="Chart 1"/>
        <xdr:cNvGraphicFramePr/>
      </xdr:nvGraphicFramePr>
      <xdr:xfrm>
        <a:off x="304800" y="152400"/>
        <a:ext cx="10896600" cy="801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95250</xdr:rowOff>
    </xdr:from>
    <xdr:to>
      <xdr:col>18</xdr:col>
      <xdr:colOff>495300</xdr:colOff>
      <xdr:row>46</xdr:row>
      <xdr:rowOff>161925</xdr:rowOff>
    </xdr:to>
    <xdr:graphicFrame>
      <xdr:nvGraphicFramePr>
        <xdr:cNvPr id="1" name="Chart 1"/>
        <xdr:cNvGraphicFramePr/>
      </xdr:nvGraphicFramePr>
      <xdr:xfrm>
        <a:off x="466725" y="476250"/>
        <a:ext cx="11001375" cy="844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matias\AppData\Local\Microsoft\Windows\Temporary%20Internet%20Files\Low\Content.IE5\Q93D9OUY\DataCuestionarioEdSubgrad%20-calculated_noi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yC"/>
      <sheetName val="Lista_Objetivos"/>
      <sheetName val="BIOL"/>
      <sheetName val="CISO"/>
      <sheetName val="CISO-calc"/>
      <sheetName val="ECON"/>
      <sheetName val="EDFI"/>
      <sheetName val="ENFE"/>
      <sheetName val="ESPA"/>
      <sheetName val="FISI"/>
      <sheetName val="GEOL"/>
      <sheetName val="HUMA"/>
      <sheetName val="INGL"/>
      <sheetName val="MATE"/>
      <sheetName val="QUIM"/>
      <sheetName val="BIND"/>
    </sheetNames>
    <sheetDataSet>
      <sheetData sheetId="3">
        <row r="33">
          <cell r="B33" t="str">
            <v>Objetivo1a</v>
          </cell>
          <cell r="G33">
            <v>0.92</v>
          </cell>
        </row>
        <row r="34">
          <cell r="B34" t="str">
            <v>Objetivo1b</v>
          </cell>
          <cell r="G34">
            <v>0.84</v>
          </cell>
        </row>
        <row r="35">
          <cell r="B35" t="str">
            <v>Objetivo 2</v>
          </cell>
          <cell r="G35">
            <v>1</v>
          </cell>
        </row>
        <row r="36">
          <cell r="B36" t="str">
            <v>Objetivo 3</v>
          </cell>
          <cell r="G36">
            <v>0.96</v>
          </cell>
        </row>
        <row r="37">
          <cell r="B37" t="str">
            <v>Objetivo 4a</v>
          </cell>
          <cell r="G37">
            <v>0.24</v>
          </cell>
        </row>
        <row r="38">
          <cell r="B38" t="str">
            <v>Objetivo 4b</v>
          </cell>
          <cell r="G38">
            <v>0.56</v>
          </cell>
        </row>
        <row r="39">
          <cell r="B39" t="str">
            <v>Objetivo 4c</v>
          </cell>
          <cell r="G39">
            <v>0.64</v>
          </cell>
        </row>
        <row r="40">
          <cell r="B40" t="str">
            <v>Objetivo 5</v>
          </cell>
          <cell r="G40">
            <v>0.68</v>
          </cell>
        </row>
        <row r="41">
          <cell r="B41" t="str">
            <v>Objetivo 6</v>
          </cell>
          <cell r="G41">
            <v>0.36</v>
          </cell>
        </row>
        <row r="42">
          <cell r="B42" t="str">
            <v>Objetivo 7</v>
          </cell>
          <cell r="G42">
            <v>0.44</v>
          </cell>
        </row>
        <row r="43">
          <cell r="B43" t="str">
            <v>Objetivo 8</v>
          </cell>
          <cell r="G43">
            <v>0.52</v>
          </cell>
        </row>
        <row r="44">
          <cell r="B44" t="str">
            <v>Objetivo 9</v>
          </cell>
          <cell r="G44">
            <v>0.72</v>
          </cell>
        </row>
        <row r="45">
          <cell r="B45" t="str">
            <v>Objetivo 10</v>
          </cell>
          <cell r="G45">
            <v>0.84</v>
          </cell>
        </row>
        <row r="46">
          <cell r="B46" t="str">
            <v>Objetivo 11</v>
          </cell>
          <cell r="G46">
            <v>0.48</v>
          </cell>
        </row>
        <row r="47">
          <cell r="B47" t="str">
            <v>Objetivo 12</v>
          </cell>
          <cell r="G47">
            <v>0.6</v>
          </cell>
        </row>
        <row r="48">
          <cell r="B48" t="str">
            <v>Objetivo 13</v>
          </cell>
          <cell r="G48">
            <v>0.84</v>
          </cell>
        </row>
        <row r="49">
          <cell r="B49" t="str">
            <v>Objetivo 14</v>
          </cell>
          <cell r="G49">
            <v>0.72</v>
          </cell>
        </row>
      </sheetData>
      <sheetData sheetId="4">
        <row r="33">
          <cell r="A33" t="str">
            <v>Objetivo1a</v>
          </cell>
          <cell r="S33">
            <v>0.34782608695652173</v>
          </cell>
        </row>
        <row r="34">
          <cell r="A34" t="str">
            <v>Objetivo1b</v>
          </cell>
          <cell r="S34">
            <v>0.47619047619047616</v>
          </cell>
        </row>
        <row r="35">
          <cell r="A35" t="str">
            <v>Objetivo 2</v>
          </cell>
          <cell r="S35">
            <v>0.84</v>
          </cell>
        </row>
        <row r="36">
          <cell r="A36" t="str">
            <v>Objetivo 3</v>
          </cell>
          <cell r="S36">
            <v>0.5833333333333334</v>
          </cell>
        </row>
        <row r="37">
          <cell r="A37" t="str">
            <v>Objetivo 4a</v>
          </cell>
          <cell r="S37">
            <v>0.3333333333333333</v>
          </cell>
        </row>
        <row r="38">
          <cell r="A38" t="str">
            <v>Objetivo 4b</v>
          </cell>
          <cell r="S38">
            <v>0.6428571428571429</v>
          </cell>
        </row>
        <row r="39">
          <cell r="A39" t="str">
            <v>Objetivo 4c</v>
          </cell>
          <cell r="S39">
            <v>0.375</v>
          </cell>
        </row>
        <row r="40">
          <cell r="A40" t="str">
            <v>Objetivo 5</v>
          </cell>
          <cell r="S40">
            <v>0.47058823529411764</v>
          </cell>
        </row>
        <row r="41">
          <cell r="A41" t="str">
            <v>Objetivo 6</v>
          </cell>
          <cell r="S41">
            <v>0.3333333333333333</v>
          </cell>
        </row>
        <row r="42">
          <cell r="A42" t="str">
            <v>Objetivo 7</v>
          </cell>
          <cell r="S42">
            <v>0.7272727272727273</v>
          </cell>
        </row>
        <row r="43">
          <cell r="A43" t="str">
            <v>Objetivo 8</v>
          </cell>
          <cell r="S43">
            <v>0.38461538461538464</v>
          </cell>
        </row>
        <row r="44">
          <cell r="A44" t="str">
            <v>Objetivo 9</v>
          </cell>
          <cell r="S44">
            <v>0.7777777777777778</v>
          </cell>
        </row>
        <row r="45">
          <cell r="A45" t="str">
            <v>Objetivo 10</v>
          </cell>
          <cell r="S45">
            <v>0.42857142857142855</v>
          </cell>
        </row>
        <row r="46">
          <cell r="A46" t="str">
            <v>Objetivo 11</v>
          </cell>
          <cell r="S46">
            <v>0.3333333333333333</v>
          </cell>
        </row>
        <row r="47">
          <cell r="A47" t="str">
            <v>Objetivo 12</v>
          </cell>
          <cell r="S47">
            <v>0.4666666666666667</v>
          </cell>
        </row>
        <row r="48">
          <cell r="A48" t="str">
            <v>Objetivo 13</v>
          </cell>
          <cell r="S48">
            <v>0.19047619047619047</v>
          </cell>
        </row>
        <row r="49">
          <cell r="A49" t="str">
            <v>Objetivo 14</v>
          </cell>
          <cell r="S49">
            <v>0.3333333333333333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9"/>
  <sheetViews>
    <sheetView tabSelected="1" zoomScale="57" zoomScaleNormal="57" zoomScalePageLayoutView="0" workbookViewId="0" topLeftCell="A1">
      <selection activeCell="D23" sqref="D23"/>
    </sheetView>
  </sheetViews>
  <sheetFormatPr defaultColWidth="28.140625" defaultRowHeight="27.75" customHeight="1"/>
  <cols>
    <col min="1" max="16384" width="28.140625" style="12" customWidth="1"/>
  </cols>
  <sheetData>
    <row r="1" spans="1:91" s="4" customFormat="1" ht="27.75" customHeight="1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3" t="s">
        <v>1</v>
      </c>
      <c r="M1" s="3"/>
      <c r="N1" s="3"/>
      <c r="O1" s="3"/>
      <c r="P1" s="3"/>
      <c r="Q1" s="2">
        <v>2</v>
      </c>
      <c r="R1" s="2"/>
      <c r="S1" s="2"/>
      <c r="T1" s="2"/>
      <c r="U1" s="2"/>
      <c r="V1" s="3">
        <v>3</v>
      </c>
      <c r="W1" s="3"/>
      <c r="X1" s="3"/>
      <c r="Y1" s="3"/>
      <c r="Z1" s="3"/>
      <c r="AA1" s="2" t="s">
        <v>2</v>
      </c>
      <c r="AB1" s="2"/>
      <c r="AC1" s="2"/>
      <c r="AD1" s="2"/>
      <c r="AE1" s="2"/>
      <c r="AF1" s="3" t="s">
        <v>3</v>
      </c>
      <c r="AG1" s="3"/>
      <c r="AH1" s="3"/>
      <c r="AI1" s="3"/>
      <c r="AJ1" s="3"/>
      <c r="AK1" s="2" t="s">
        <v>4</v>
      </c>
      <c r="AL1" s="2"/>
      <c r="AM1" s="2"/>
      <c r="AN1" s="2"/>
      <c r="AO1" s="2"/>
      <c r="AP1" s="3">
        <v>5</v>
      </c>
      <c r="AQ1" s="3"/>
      <c r="AR1" s="3"/>
      <c r="AS1" s="3"/>
      <c r="AT1" s="3"/>
      <c r="AU1" s="2">
        <v>6</v>
      </c>
      <c r="AV1" s="2"/>
      <c r="AW1" s="2"/>
      <c r="AX1" s="2"/>
      <c r="AY1" s="2"/>
      <c r="AZ1" s="3">
        <v>7</v>
      </c>
      <c r="BA1" s="3"/>
      <c r="BB1" s="3"/>
      <c r="BC1" s="3"/>
      <c r="BD1" s="3"/>
      <c r="BE1" s="2">
        <v>8</v>
      </c>
      <c r="BF1" s="2"/>
      <c r="BG1" s="2"/>
      <c r="BH1" s="2"/>
      <c r="BI1" s="2"/>
      <c r="BJ1" s="3">
        <v>9</v>
      </c>
      <c r="BK1" s="3"/>
      <c r="BL1" s="3"/>
      <c r="BM1" s="3"/>
      <c r="BN1" s="3"/>
      <c r="BO1" s="2">
        <v>10</v>
      </c>
      <c r="BP1" s="2"/>
      <c r="BQ1" s="2"/>
      <c r="BR1" s="2"/>
      <c r="BS1" s="2"/>
      <c r="BT1" s="3">
        <v>11</v>
      </c>
      <c r="BU1" s="3"/>
      <c r="BV1" s="3"/>
      <c r="BW1" s="3"/>
      <c r="BX1" s="3"/>
      <c r="BY1" s="2">
        <v>12</v>
      </c>
      <c r="BZ1" s="2"/>
      <c r="CA1" s="2"/>
      <c r="CB1" s="2"/>
      <c r="CC1" s="2"/>
      <c r="CD1" s="3">
        <v>13</v>
      </c>
      <c r="CE1" s="3"/>
      <c r="CF1" s="3"/>
      <c r="CG1" s="3"/>
      <c r="CH1" s="3"/>
      <c r="CI1" s="2">
        <v>14</v>
      </c>
      <c r="CJ1" s="2"/>
      <c r="CK1" s="2"/>
      <c r="CL1" s="2"/>
      <c r="CM1" s="2"/>
    </row>
    <row r="2" spans="1:91" s="5" customFormat="1" ht="27.75" customHeight="1">
      <c r="A2" s="5" t="s">
        <v>5</v>
      </c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8" t="s">
        <v>16</v>
      </c>
      <c r="M2" s="8" t="s">
        <v>17</v>
      </c>
      <c r="N2" s="8" t="s">
        <v>18</v>
      </c>
      <c r="O2" s="8" t="s">
        <v>19</v>
      </c>
      <c r="P2" s="8" t="s">
        <v>20</v>
      </c>
      <c r="Q2" s="7" t="s">
        <v>21</v>
      </c>
      <c r="R2" s="7" t="s">
        <v>22</v>
      </c>
      <c r="S2" s="7" t="s">
        <v>23</v>
      </c>
      <c r="T2" s="7" t="s">
        <v>24</v>
      </c>
      <c r="U2" s="7" t="s">
        <v>25</v>
      </c>
      <c r="V2" s="8" t="s">
        <v>26</v>
      </c>
      <c r="W2" s="8" t="s">
        <v>27</v>
      </c>
      <c r="X2" s="8" t="s">
        <v>28</v>
      </c>
      <c r="Y2" s="8" t="s">
        <v>29</v>
      </c>
      <c r="Z2" s="8" t="s">
        <v>30</v>
      </c>
      <c r="AA2" s="7" t="s">
        <v>31</v>
      </c>
      <c r="AB2" s="7" t="s">
        <v>32</v>
      </c>
      <c r="AC2" s="7" t="s">
        <v>33</v>
      </c>
      <c r="AD2" s="7" t="s">
        <v>34</v>
      </c>
      <c r="AE2" s="7" t="s">
        <v>35</v>
      </c>
      <c r="AF2" s="8" t="s">
        <v>36</v>
      </c>
      <c r="AG2" s="8" t="s">
        <v>37</v>
      </c>
      <c r="AH2" s="8" t="s">
        <v>38</v>
      </c>
      <c r="AI2" s="8" t="s">
        <v>39</v>
      </c>
      <c r="AJ2" s="8" t="s">
        <v>40</v>
      </c>
      <c r="AK2" s="7" t="s">
        <v>41</v>
      </c>
      <c r="AL2" s="7" t="s">
        <v>42</v>
      </c>
      <c r="AM2" s="7" t="s">
        <v>43</v>
      </c>
      <c r="AN2" s="7" t="s">
        <v>44</v>
      </c>
      <c r="AO2" s="7" t="s">
        <v>45</v>
      </c>
      <c r="AP2" s="8" t="s">
        <v>46</v>
      </c>
      <c r="AQ2" s="8" t="s">
        <v>47</v>
      </c>
      <c r="AR2" s="8" t="s">
        <v>48</v>
      </c>
      <c r="AS2" s="8" t="s">
        <v>49</v>
      </c>
      <c r="AT2" s="8" t="s">
        <v>50</v>
      </c>
      <c r="AU2" s="7" t="s">
        <v>51</v>
      </c>
      <c r="AV2" s="7" t="s">
        <v>52</v>
      </c>
      <c r="AW2" s="7" t="s">
        <v>53</v>
      </c>
      <c r="AX2" s="7" t="s">
        <v>54</v>
      </c>
      <c r="AY2" s="7" t="s">
        <v>55</v>
      </c>
      <c r="AZ2" s="8" t="s">
        <v>56</v>
      </c>
      <c r="BA2" s="8" t="s">
        <v>57</v>
      </c>
      <c r="BB2" s="8" t="s">
        <v>58</v>
      </c>
      <c r="BC2" s="8" t="s">
        <v>59</v>
      </c>
      <c r="BD2" s="8" t="s">
        <v>60</v>
      </c>
      <c r="BE2" s="7" t="s">
        <v>61</v>
      </c>
      <c r="BF2" s="7" t="s">
        <v>62</v>
      </c>
      <c r="BG2" s="7" t="s">
        <v>63</v>
      </c>
      <c r="BH2" s="7" t="s">
        <v>64</v>
      </c>
      <c r="BI2" s="7" t="s">
        <v>65</v>
      </c>
      <c r="BJ2" s="8" t="s">
        <v>66</v>
      </c>
      <c r="BK2" s="8" t="s">
        <v>67</v>
      </c>
      <c r="BL2" s="8" t="s">
        <v>68</v>
      </c>
      <c r="BM2" s="8" t="s">
        <v>69</v>
      </c>
      <c r="BN2" s="8" t="s">
        <v>70</v>
      </c>
      <c r="BO2" s="7" t="s">
        <v>71</v>
      </c>
      <c r="BP2" s="7" t="s">
        <v>72</v>
      </c>
      <c r="BQ2" s="7" t="s">
        <v>73</v>
      </c>
      <c r="BR2" s="7" t="s">
        <v>74</v>
      </c>
      <c r="BS2" s="7" t="s">
        <v>75</v>
      </c>
      <c r="BT2" s="8" t="s">
        <v>76</v>
      </c>
      <c r="BU2" s="8" t="s">
        <v>77</v>
      </c>
      <c r="BV2" s="8" t="s">
        <v>78</v>
      </c>
      <c r="BW2" s="8" t="s">
        <v>79</v>
      </c>
      <c r="BX2" s="8" t="s">
        <v>80</v>
      </c>
      <c r="BY2" s="7" t="s">
        <v>81</v>
      </c>
      <c r="BZ2" s="7" t="s">
        <v>82</v>
      </c>
      <c r="CA2" s="7" t="s">
        <v>83</v>
      </c>
      <c r="CB2" s="7" t="s">
        <v>84</v>
      </c>
      <c r="CC2" s="7" t="s">
        <v>85</v>
      </c>
      <c r="CD2" s="8" t="s">
        <v>86</v>
      </c>
      <c r="CE2" s="8" t="s">
        <v>87</v>
      </c>
      <c r="CF2" s="8" t="s">
        <v>88</v>
      </c>
      <c r="CG2" s="8" t="s">
        <v>89</v>
      </c>
      <c r="CH2" s="8" t="s">
        <v>90</v>
      </c>
      <c r="CI2" s="7" t="s">
        <v>91</v>
      </c>
      <c r="CJ2" s="7" t="s">
        <v>92</v>
      </c>
      <c r="CK2" s="7" t="s">
        <v>93</v>
      </c>
      <c r="CL2" s="7" t="s">
        <v>94</v>
      </c>
      <c r="CM2" s="7" t="s">
        <v>95</v>
      </c>
    </row>
    <row r="3" spans="1:91" ht="27.75" customHeight="1">
      <c r="A3" s="9">
        <v>23</v>
      </c>
      <c r="B3" s="10">
        <v>41206.9242824074</v>
      </c>
      <c r="C3" s="9"/>
      <c r="D3" s="9" t="s">
        <v>96</v>
      </c>
      <c r="E3" s="9" t="s">
        <v>97</v>
      </c>
      <c r="F3" s="9">
        <v>10</v>
      </c>
      <c r="G3" s="11" t="s">
        <v>98</v>
      </c>
      <c r="H3" s="11" t="s">
        <v>99</v>
      </c>
      <c r="I3" s="11" t="s">
        <v>98</v>
      </c>
      <c r="J3" s="11" t="s">
        <v>100</v>
      </c>
      <c r="K3" s="11" t="s">
        <v>101</v>
      </c>
      <c r="L3" s="9" t="s">
        <v>98</v>
      </c>
      <c r="M3" s="9" t="s">
        <v>99</v>
      </c>
      <c r="N3" s="9" t="s">
        <v>98</v>
      </c>
      <c r="O3" s="9" t="s">
        <v>102</v>
      </c>
      <c r="P3" s="9" t="s">
        <v>103</v>
      </c>
      <c r="Q3" s="11" t="s">
        <v>98</v>
      </c>
      <c r="R3" s="11" t="s">
        <v>104</v>
      </c>
      <c r="S3" s="11" t="s">
        <v>98</v>
      </c>
      <c r="T3" s="11" t="s">
        <v>105</v>
      </c>
      <c r="U3" s="11" t="s">
        <v>101</v>
      </c>
      <c r="V3" s="9" t="s">
        <v>98</v>
      </c>
      <c r="W3" s="9" t="s">
        <v>106</v>
      </c>
      <c r="X3" s="9" t="s">
        <v>98</v>
      </c>
      <c r="Y3" s="9" t="s">
        <v>107</v>
      </c>
      <c r="Z3" s="9" t="s">
        <v>101</v>
      </c>
      <c r="AA3" s="11" t="s">
        <v>98</v>
      </c>
      <c r="AB3" s="11" t="s">
        <v>108</v>
      </c>
      <c r="AC3" s="11" t="s">
        <v>98</v>
      </c>
      <c r="AD3" s="11" t="s">
        <v>109</v>
      </c>
      <c r="AE3" s="11" t="s">
        <v>101</v>
      </c>
      <c r="AF3" s="9" t="s">
        <v>98</v>
      </c>
      <c r="AG3" s="9" t="s">
        <v>106</v>
      </c>
      <c r="AH3" s="9" t="s">
        <v>98</v>
      </c>
      <c r="AI3" s="9" t="s">
        <v>110</v>
      </c>
      <c r="AJ3" s="9" t="s">
        <v>101</v>
      </c>
      <c r="AK3" s="11" t="s">
        <v>98</v>
      </c>
      <c r="AL3" s="11" t="s">
        <v>108</v>
      </c>
      <c r="AM3" s="11" t="s">
        <v>98</v>
      </c>
      <c r="AN3" s="11" t="s">
        <v>111</v>
      </c>
      <c r="AO3" s="11"/>
      <c r="AP3" s="9" t="s">
        <v>98</v>
      </c>
      <c r="AQ3" s="9" t="s">
        <v>108</v>
      </c>
      <c r="AR3" s="9" t="s">
        <v>112</v>
      </c>
      <c r="AS3" s="9" t="s">
        <v>113</v>
      </c>
      <c r="AT3" s="9" t="s">
        <v>101</v>
      </c>
      <c r="AU3" s="11" t="s">
        <v>112</v>
      </c>
      <c r="AV3" s="11"/>
      <c r="AW3" s="11"/>
      <c r="AX3" s="11"/>
      <c r="AY3" s="11"/>
      <c r="AZ3" s="9" t="s">
        <v>98</v>
      </c>
      <c r="BA3" s="9" t="s">
        <v>108</v>
      </c>
      <c r="BB3" s="9" t="s">
        <v>112</v>
      </c>
      <c r="BC3" s="9" t="s">
        <v>113</v>
      </c>
      <c r="BD3" s="9" t="s">
        <v>101</v>
      </c>
      <c r="BE3" s="11" t="s">
        <v>98</v>
      </c>
      <c r="BF3" s="11" t="s">
        <v>106</v>
      </c>
      <c r="BG3" s="11" t="s">
        <v>112</v>
      </c>
      <c r="BH3" s="11" t="s">
        <v>114</v>
      </c>
      <c r="BI3" s="11" t="s">
        <v>101</v>
      </c>
      <c r="BJ3" s="9" t="s">
        <v>98</v>
      </c>
      <c r="BK3" s="9" t="s">
        <v>104</v>
      </c>
      <c r="BL3" s="9" t="s">
        <v>98</v>
      </c>
      <c r="BM3" s="9" t="s">
        <v>115</v>
      </c>
      <c r="BN3" s="9" t="s">
        <v>101</v>
      </c>
      <c r="BO3" s="11" t="s">
        <v>98</v>
      </c>
      <c r="BP3" s="11" t="s">
        <v>104</v>
      </c>
      <c r="BQ3" s="11" t="s">
        <v>98</v>
      </c>
      <c r="BR3" s="11" t="s">
        <v>113</v>
      </c>
      <c r="BS3" s="11" t="s">
        <v>101</v>
      </c>
      <c r="BT3" s="9" t="s">
        <v>98</v>
      </c>
      <c r="BU3" s="9" t="s">
        <v>106</v>
      </c>
      <c r="BV3" s="9" t="s">
        <v>98</v>
      </c>
      <c r="BW3" s="9" t="s">
        <v>116</v>
      </c>
      <c r="BX3" s="9" t="s">
        <v>101</v>
      </c>
      <c r="BY3" s="11" t="s">
        <v>98</v>
      </c>
      <c r="BZ3" s="11" t="s">
        <v>106</v>
      </c>
      <c r="CA3" s="11" t="s">
        <v>98</v>
      </c>
      <c r="CB3" s="11" t="s">
        <v>117</v>
      </c>
      <c r="CC3" s="11"/>
      <c r="CD3" s="9" t="s">
        <v>98</v>
      </c>
      <c r="CE3" s="9" t="s">
        <v>108</v>
      </c>
      <c r="CF3" s="9" t="s">
        <v>98</v>
      </c>
      <c r="CG3" s="9" t="s">
        <v>118</v>
      </c>
      <c r="CH3" s="9"/>
      <c r="CI3" s="11" t="s">
        <v>98</v>
      </c>
      <c r="CJ3" s="11" t="s">
        <v>108</v>
      </c>
      <c r="CK3" s="11" t="s">
        <v>98</v>
      </c>
      <c r="CL3" s="11" t="s">
        <v>119</v>
      </c>
      <c r="CM3" s="11"/>
    </row>
    <row r="4" spans="1:91" ht="27.75" customHeight="1">
      <c r="A4" s="9">
        <v>58</v>
      </c>
      <c r="B4" s="10">
        <v>41304.4431712963</v>
      </c>
      <c r="C4" s="9"/>
      <c r="D4" s="9" t="s">
        <v>96</v>
      </c>
      <c r="E4" s="9" t="s">
        <v>97</v>
      </c>
      <c r="F4" s="9">
        <v>12</v>
      </c>
      <c r="G4" s="11" t="s">
        <v>98</v>
      </c>
      <c r="H4" s="11" t="s">
        <v>104</v>
      </c>
      <c r="I4" s="11" t="s">
        <v>98</v>
      </c>
      <c r="J4" s="11" t="s">
        <v>120</v>
      </c>
      <c r="K4" s="11" t="s">
        <v>121</v>
      </c>
      <c r="L4" s="9" t="s">
        <v>98</v>
      </c>
      <c r="M4" s="9" t="s">
        <v>108</v>
      </c>
      <c r="N4" s="9" t="s">
        <v>98</v>
      </c>
      <c r="O4" s="9" t="s">
        <v>122</v>
      </c>
      <c r="P4" s="9" t="s">
        <v>123</v>
      </c>
      <c r="Q4" s="11" t="s">
        <v>98</v>
      </c>
      <c r="R4" s="11" t="s">
        <v>99</v>
      </c>
      <c r="S4" s="11" t="s">
        <v>98</v>
      </c>
      <c r="T4" s="11" t="s">
        <v>124</v>
      </c>
      <c r="U4" s="11" t="s">
        <v>125</v>
      </c>
      <c r="V4" s="9" t="s">
        <v>98</v>
      </c>
      <c r="W4" s="9" t="s">
        <v>104</v>
      </c>
      <c r="X4" s="9" t="s">
        <v>112</v>
      </c>
      <c r="Y4" s="9" t="s">
        <v>126</v>
      </c>
      <c r="Z4" s="9" t="s">
        <v>127</v>
      </c>
      <c r="AA4" s="11" t="s">
        <v>112</v>
      </c>
      <c r="AB4" s="11"/>
      <c r="AC4" s="11"/>
      <c r="AD4" s="11"/>
      <c r="AE4" s="11"/>
      <c r="AF4" s="9" t="s">
        <v>112</v>
      </c>
      <c r="AG4" s="9"/>
      <c r="AH4" s="9"/>
      <c r="AI4" s="9"/>
      <c r="AJ4" s="9"/>
      <c r="AK4" s="11" t="s">
        <v>98</v>
      </c>
      <c r="AL4" s="11" t="s">
        <v>99</v>
      </c>
      <c r="AM4" s="11" t="s">
        <v>98</v>
      </c>
      <c r="AN4" s="11" t="s">
        <v>128</v>
      </c>
      <c r="AO4" s="11" t="s">
        <v>129</v>
      </c>
      <c r="AP4" s="9" t="s">
        <v>98</v>
      </c>
      <c r="AQ4" s="9" t="s">
        <v>104</v>
      </c>
      <c r="AR4" s="9" t="s">
        <v>98</v>
      </c>
      <c r="AS4" s="9" t="s">
        <v>124</v>
      </c>
      <c r="AT4" s="9" t="s">
        <v>127</v>
      </c>
      <c r="AU4" s="11" t="s">
        <v>112</v>
      </c>
      <c r="AV4" s="11"/>
      <c r="AW4" s="11"/>
      <c r="AX4" s="11"/>
      <c r="AY4" s="11"/>
      <c r="AZ4" s="9" t="s">
        <v>112</v>
      </c>
      <c r="BA4" s="9"/>
      <c r="BB4" s="9"/>
      <c r="BC4" s="9"/>
      <c r="BD4" s="9"/>
      <c r="BE4" s="11" t="s">
        <v>98</v>
      </c>
      <c r="BF4" s="11" t="s">
        <v>99</v>
      </c>
      <c r="BG4" s="11" t="s">
        <v>98</v>
      </c>
      <c r="BH4" s="11" t="s">
        <v>124</v>
      </c>
      <c r="BI4" s="11" t="s">
        <v>125</v>
      </c>
      <c r="BJ4" s="9" t="s">
        <v>98</v>
      </c>
      <c r="BK4" s="9" t="s">
        <v>104</v>
      </c>
      <c r="BL4" s="9" t="s">
        <v>98</v>
      </c>
      <c r="BM4" s="9" t="s">
        <v>130</v>
      </c>
      <c r="BN4" s="9" t="s">
        <v>127</v>
      </c>
      <c r="BO4" s="11" t="s">
        <v>98</v>
      </c>
      <c r="BP4" s="11" t="s">
        <v>106</v>
      </c>
      <c r="BQ4" s="11" t="s">
        <v>112</v>
      </c>
      <c r="BR4" s="11" t="s">
        <v>131</v>
      </c>
      <c r="BS4" s="11" t="s">
        <v>127</v>
      </c>
      <c r="BT4" s="9" t="s">
        <v>98</v>
      </c>
      <c r="BU4" s="9" t="s">
        <v>99</v>
      </c>
      <c r="BV4" s="9" t="s">
        <v>112</v>
      </c>
      <c r="BW4" s="9" t="s">
        <v>126</v>
      </c>
      <c r="BX4" s="9" t="s">
        <v>127</v>
      </c>
      <c r="BY4" s="11" t="s">
        <v>98</v>
      </c>
      <c r="BZ4" s="11" t="s">
        <v>106</v>
      </c>
      <c r="CA4" s="11" t="s">
        <v>112</v>
      </c>
      <c r="CB4" s="11" t="s">
        <v>132</v>
      </c>
      <c r="CC4" s="11" t="s">
        <v>133</v>
      </c>
      <c r="CD4" s="9" t="s">
        <v>98</v>
      </c>
      <c r="CE4" s="9" t="s">
        <v>108</v>
      </c>
      <c r="CF4" s="9" t="s">
        <v>112</v>
      </c>
      <c r="CG4" s="9" t="s">
        <v>134</v>
      </c>
      <c r="CH4" s="9" t="s">
        <v>135</v>
      </c>
      <c r="CI4" s="11" t="s">
        <v>98</v>
      </c>
      <c r="CJ4" s="11" t="s">
        <v>106</v>
      </c>
      <c r="CK4" s="11" t="s">
        <v>112</v>
      </c>
      <c r="CL4" s="11" t="s">
        <v>136</v>
      </c>
      <c r="CM4" s="11" t="s">
        <v>127</v>
      </c>
    </row>
    <row r="5" spans="1:91" ht="27.75" customHeight="1">
      <c r="A5" s="9">
        <v>57</v>
      </c>
      <c r="B5" s="10">
        <v>41304.4336458333</v>
      </c>
      <c r="C5" s="9"/>
      <c r="D5" s="9" t="s">
        <v>137</v>
      </c>
      <c r="E5" s="9" t="s">
        <v>138</v>
      </c>
      <c r="F5" s="9">
        <v>4</v>
      </c>
      <c r="G5" s="11" t="s">
        <v>98</v>
      </c>
      <c r="H5" s="11" t="s">
        <v>99</v>
      </c>
      <c r="I5" s="11" t="s">
        <v>98</v>
      </c>
      <c r="J5" s="11" t="s">
        <v>139</v>
      </c>
      <c r="K5" s="11" t="s">
        <v>140</v>
      </c>
      <c r="L5" s="9" t="s">
        <v>112</v>
      </c>
      <c r="M5" s="9"/>
      <c r="N5" s="9"/>
      <c r="O5" s="9"/>
      <c r="P5" s="9"/>
      <c r="Q5" s="11" t="s">
        <v>98</v>
      </c>
      <c r="R5" s="11" t="s">
        <v>99</v>
      </c>
      <c r="S5" s="11" t="s">
        <v>98</v>
      </c>
      <c r="T5" s="11" t="s">
        <v>139</v>
      </c>
      <c r="U5" s="11" t="s">
        <v>141</v>
      </c>
      <c r="V5" s="9" t="s">
        <v>98</v>
      </c>
      <c r="W5" s="9" t="s">
        <v>106</v>
      </c>
      <c r="X5" s="9" t="s">
        <v>98</v>
      </c>
      <c r="Y5" s="9" t="s">
        <v>142</v>
      </c>
      <c r="Z5" s="9" t="s">
        <v>133</v>
      </c>
      <c r="AA5" s="11" t="s">
        <v>112</v>
      </c>
      <c r="AB5" s="11"/>
      <c r="AC5" s="11"/>
      <c r="AD5" s="11"/>
      <c r="AE5" s="11"/>
      <c r="AF5" s="9" t="s">
        <v>112</v>
      </c>
      <c r="AG5" s="9"/>
      <c r="AH5" s="9"/>
      <c r="AI5" s="9"/>
      <c r="AJ5" s="9"/>
      <c r="AK5" s="11" t="s">
        <v>98</v>
      </c>
      <c r="AL5" s="11" t="s">
        <v>99</v>
      </c>
      <c r="AM5" s="11" t="s">
        <v>98</v>
      </c>
      <c r="AN5" s="11" t="s">
        <v>143</v>
      </c>
      <c r="AO5" s="11" t="s">
        <v>144</v>
      </c>
      <c r="AP5" s="9" t="s">
        <v>98</v>
      </c>
      <c r="AQ5" s="9" t="s">
        <v>99</v>
      </c>
      <c r="AR5" s="9" t="s">
        <v>112</v>
      </c>
      <c r="AS5" s="9" t="s">
        <v>145</v>
      </c>
      <c r="AT5" s="9" t="s">
        <v>101</v>
      </c>
      <c r="AU5" s="11" t="s">
        <v>98</v>
      </c>
      <c r="AV5" s="11" t="s">
        <v>108</v>
      </c>
      <c r="AW5" s="11" t="s">
        <v>112</v>
      </c>
      <c r="AX5" s="11" t="s">
        <v>146</v>
      </c>
      <c r="AY5" s="11" t="s">
        <v>147</v>
      </c>
      <c r="AZ5" s="9" t="s">
        <v>98</v>
      </c>
      <c r="BA5" s="9" t="s">
        <v>99</v>
      </c>
      <c r="BB5" s="9" t="s">
        <v>98</v>
      </c>
      <c r="BC5" s="9" t="s">
        <v>139</v>
      </c>
      <c r="BD5" s="9" t="s">
        <v>147</v>
      </c>
      <c r="BE5" s="11" t="s">
        <v>98</v>
      </c>
      <c r="BF5" s="11" t="s">
        <v>99</v>
      </c>
      <c r="BG5" s="11" t="s">
        <v>98</v>
      </c>
      <c r="BH5" s="11" t="s">
        <v>148</v>
      </c>
      <c r="BI5" s="11" t="s">
        <v>147</v>
      </c>
      <c r="BJ5" s="9" t="s">
        <v>98</v>
      </c>
      <c r="BK5" s="9" t="s">
        <v>99</v>
      </c>
      <c r="BL5" s="9" t="s">
        <v>98</v>
      </c>
      <c r="BM5" s="9" t="s">
        <v>130</v>
      </c>
      <c r="BN5" s="9" t="s">
        <v>149</v>
      </c>
      <c r="BO5" s="11" t="s">
        <v>98</v>
      </c>
      <c r="BP5" s="11" t="s">
        <v>104</v>
      </c>
      <c r="BQ5" s="11" t="s">
        <v>112</v>
      </c>
      <c r="BR5" s="11" t="s">
        <v>132</v>
      </c>
      <c r="BS5" s="11" t="s">
        <v>150</v>
      </c>
      <c r="BT5" s="9" t="s">
        <v>98</v>
      </c>
      <c r="BU5" s="9" t="s">
        <v>99</v>
      </c>
      <c r="BV5" s="9" t="s">
        <v>112</v>
      </c>
      <c r="BW5" s="9" t="s">
        <v>132</v>
      </c>
      <c r="BX5" s="9" t="s">
        <v>151</v>
      </c>
      <c r="BY5" s="11" t="s">
        <v>98</v>
      </c>
      <c r="BZ5" s="11" t="s">
        <v>106</v>
      </c>
      <c r="CA5" s="11" t="s">
        <v>112</v>
      </c>
      <c r="CB5" s="11" t="s">
        <v>152</v>
      </c>
      <c r="CC5" s="11" t="s">
        <v>133</v>
      </c>
      <c r="CD5" s="9" t="s">
        <v>112</v>
      </c>
      <c r="CE5" s="9"/>
      <c r="CF5" s="9"/>
      <c r="CG5" s="9"/>
      <c r="CH5" s="9"/>
      <c r="CI5" s="11" t="s">
        <v>98</v>
      </c>
      <c r="CJ5" s="11" t="s">
        <v>104</v>
      </c>
      <c r="CK5" s="11" t="s">
        <v>112</v>
      </c>
      <c r="CL5" s="11" t="s">
        <v>132</v>
      </c>
      <c r="CM5" s="11" t="s">
        <v>153</v>
      </c>
    </row>
    <row r="6" spans="1:91" ht="27.75" customHeight="1">
      <c r="A6" s="9">
        <v>24</v>
      </c>
      <c r="B6" s="10">
        <v>41208.9518055556</v>
      </c>
      <c r="C6" s="9"/>
      <c r="D6" s="9" t="s">
        <v>154</v>
      </c>
      <c r="E6" s="9" t="s">
        <v>155</v>
      </c>
      <c r="F6" s="9">
        <v>10</v>
      </c>
      <c r="G6" s="11" t="s">
        <v>98</v>
      </c>
      <c r="H6" s="11" t="s">
        <v>106</v>
      </c>
      <c r="I6" s="11" t="s">
        <v>112</v>
      </c>
      <c r="J6" s="11" t="s">
        <v>156</v>
      </c>
      <c r="K6" s="11" t="s">
        <v>101</v>
      </c>
      <c r="L6" s="9" t="s">
        <v>98</v>
      </c>
      <c r="M6" s="9" t="s">
        <v>106</v>
      </c>
      <c r="N6" s="9" t="s">
        <v>112</v>
      </c>
      <c r="O6" s="9" t="s">
        <v>157</v>
      </c>
      <c r="P6" s="9" t="s">
        <v>103</v>
      </c>
      <c r="Q6" s="11" t="s">
        <v>98</v>
      </c>
      <c r="R6" s="11" t="s">
        <v>104</v>
      </c>
      <c r="S6" s="11" t="s">
        <v>98</v>
      </c>
      <c r="T6" s="11" t="s">
        <v>158</v>
      </c>
      <c r="U6" s="11" t="s">
        <v>103</v>
      </c>
      <c r="V6" s="9" t="s">
        <v>98</v>
      </c>
      <c r="W6" s="9" t="s">
        <v>106</v>
      </c>
      <c r="X6" s="9" t="s">
        <v>98</v>
      </c>
      <c r="Y6" s="9" t="s">
        <v>159</v>
      </c>
      <c r="Z6" s="9"/>
      <c r="AA6" s="11" t="s">
        <v>98</v>
      </c>
      <c r="AB6" s="11" t="s">
        <v>108</v>
      </c>
      <c r="AC6" s="11" t="s">
        <v>112</v>
      </c>
      <c r="AD6" s="11" t="s">
        <v>160</v>
      </c>
      <c r="AE6" s="11" t="s">
        <v>101</v>
      </c>
      <c r="AF6" s="9" t="s">
        <v>98</v>
      </c>
      <c r="AG6" s="9" t="s">
        <v>106</v>
      </c>
      <c r="AH6" s="9" t="s">
        <v>98</v>
      </c>
      <c r="AI6" s="9" t="s">
        <v>116</v>
      </c>
      <c r="AJ6" s="9" t="s">
        <v>101</v>
      </c>
      <c r="AK6" s="11" t="s">
        <v>98</v>
      </c>
      <c r="AL6" s="11" t="s">
        <v>104</v>
      </c>
      <c r="AM6" s="11" t="s">
        <v>112</v>
      </c>
      <c r="AN6" s="11" t="s">
        <v>111</v>
      </c>
      <c r="AO6" s="11"/>
      <c r="AP6" s="9" t="s">
        <v>98</v>
      </c>
      <c r="AQ6" s="9" t="s">
        <v>108</v>
      </c>
      <c r="AR6" s="9" t="s">
        <v>112</v>
      </c>
      <c r="AS6" s="9" t="s">
        <v>113</v>
      </c>
      <c r="AT6" s="9"/>
      <c r="AU6" s="11" t="s">
        <v>98</v>
      </c>
      <c r="AV6" s="11" t="s">
        <v>108</v>
      </c>
      <c r="AW6" s="11" t="s">
        <v>112</v>
      </c>
      <c r="AX6" s="11" t="s">
        <v>113</v>
      </c>
      <c r="AY6" s="11" t="s">
        <v>101</v>
      </c>
      <c r="AZ6" s="9" t="s">
        <v>112</v>
      </c>
      <c r="BA6" s="9"/>
      <c r="BB6" s="9"/>
      <c r="BC6" s="9"/>
      <c r="BD6" s="9"/>
      <c r="BE6" s="11" t="s">
        <v>98</v>
      </c>
      <c r="BF6" s="11" t="s">
        <v>106</v>
      </c>
      <c r="BG6" s="11" t="s">
        <v>112</v>
      </c>
      <c r="BH6" s="11" t="s">
        <v>113</v>
      </c>
      <c r="BI6" s="11" t="s">
        <v>101</v>
      </c>
      <c r="BJ6" s="9" t="s">
        <v>98</v>
      </c>
      <c r="BK6" s="9" t="s">
        <v>99</v>
      </c>
      <c r="BL6" s="9" t="s">
        <v>98</v>
      </c>
      <c r="BM6" s="9" t="s">
        <v>161</v>
      </c>
      <c r="BN6" s="9" t="s">
        <v>103</v>
      </c>
      <c r="BO6" s="11" t="s">
        <v>98</v>
      </c>
      <c r="BP6" s="11" t="s">
        <v>104</v>
      </c>
      <c r="BQ6" s="11" t="s">
        <v>112</v>
      </c>
      <c r="BR6" s="11" t="s">
        <v>118</v>
      </c>
      <c r="BS6" s="11" t="s">
        <v>101</v>
      </c>
      <c r="BT6" s="9" t="s">
        <v>112</v>
      </c>
      <c r="BU6" s="9"/>
      <c r="BV6" s="9"/>
      <c r="BW6" s="9"/>
      <c r="BX6" s="9"/>
      <c r="BY6" s="11" t="s">
        <v>98</v>
      </c>
      <c r="BZ6" s="11" t="s">
        <v>104</v>
      </c>
      <c r="CA6" s="11" t="s">
        <v>98</v>
      </c>
      <c r="CB6" s="11" t="s">
        <v>100</v>
      </c>
      <c r="CC6" s="11" t="s">
        <v>101</v>
      </c>
      <c r="CD6" s="9" t="s">
        <v>98</v>
      </c>
      <c r="CE6" s="9" t="s">
        <v>108</v>
      </c>
      <c r="CF6" s="9" t="s">
        <v>112</v>
      </c>
      <c r="CG6" s="9" t="s">
        <v>162</v>
      </c>
      <c r="CH6" s="9"/>
      <c r="CI6" s="11" t="s">
        <v>112</v>
      </c>
      <c r="CJ6" s="11"/>
      <c r="CK6" s="11"/>
      <c r="CL6" s="11"/>
      <c r="CM6" s="11"/>
    </row>
    <row r="7" spans="1:91" ht="27.75" customHeight="1">
      <c r="A7" s="9">
        <v>87</v>
      </c>
      <c r="B7" s="10">
        <v>41320.5296875</v>
      </c>
      <c r="C7" s="9"/>
      <c r="D7" s="9" t="s">
        <v>163</v>
      </c>
      <c r="E7" s="9" t="s">
        <v>164</v>
      </c>
      <c r="F7" s="9">
        <v>4</v>
      </c>
      <c r="G7" s="11" t="s">
        <v>98</v>
      </c>
      <c r="H7" s="11" t="s">
        <v>99</v>
      </c>
      <c r="I7" s="11" t="s">
        <v>98</v>
      </c>
      <c r="J7" s="11" t="s">
        <v>165</v>
      </c>
      <c r="K7" s="11" t="s">
        <v>166</v>
      </c>
      <c r="L7" s="9" t="s">
        <v>98</v>
      </c>
      <c r="M7" s="9" t="s">
        <v>106</v>
      </c>
      <c r="N7" s="9" t="s">
        <v>98</v>
      </c>
      <c r="O7" s="9" t="s">
        <v>167</v>
      </c>
      <c r="P7" s="9" t="s">
        <v>168</v>
      </c>
      <c r="Q7" s="11" t="s">
        <v>98</v>
      </c>
      <c r="R7" s="11" t="s">
        <v>99</v>
      </c>
      <c r="S7" s="11" t="s">
        <v>98</v>
      </c>
      <c r="T7" s="11" t="s">
        <v>169</v>
      </c>
      <c r="U7" s="11" t="s">
        <v>170</v>
      </c>
      <c r="V7" s="9" t="s">
        <v>98</v>
      </c>
      <c r="W7" s="9" t="s">
        <v>104</v>
      </c>
      <c r="X7" s="9" t="s">
        <v>98</v>
      </c>
      <c r="Y7" s="9" t="s">
        <v>171</v>
      </c>
      <c r="Z7" s="9" t="s">
        <v>168</v>
      </c>
      <c r="AA7" s="11" t="s">
        <v>112</v>
      </c>
      <c r="AB7" s="11"/>
      <c r="AC7" s="11"/>
      <c r="AD7" s="11"/>
      <c r="AE7" s="11"/>
      <c r="AF7" s="9" t="s">
        <v>98</v>
      </c>
      <c r="AG7" s="9" t="s">
        <v>104</v>
      </c>
      <c r="AH7" s="9" t="s">
        <v>98</v>
      </c>
      <c r="AI7" s="9" t="s">
        <v>172</v>
      </c>
      <c r="AJ7" s="9" t="s">
        <v>173</v>
      </c>
      <c r="AK7" s="11" t="s">
        <v>98</v>
      </c>
      <c r="AL7" s="11" t="s">
        <v>106</v>
      </c>
      <c r="AM7" s="11" t="s">
        <v>98</v>
      </c>
      <c r="AN7" s="11" t="s">
        <v>174</v>
      </c>
      <c r="AO7" s="11"/>
      <c r="AP7" s="9" t="s">
        <v>98</v>
      </c>
      <c r="AQ7" s="9" t="s">
        <v>104</v>
      </c>
      <c r="AR7" s="9" t="s">
        <v>98</v>
      </c>
      <c r="AS7" s="9" t="s">
        <v>175</v>
      </c>
      <c r="AT7" s="9" t="s">
        <v>176</v>
      </c>
      <c r="AU7" s="11" t="s">
        <v>112</v>
      </c>
      <c r="AV7" s="11"/>
      <c r="AW7" s="11"/>
      <c r="AX7" s="11"/>
      <c r="AY7" s="11"/>
      <c r="AZ7" s="9" t="s">
        <v>112</v>
      </c>
      <c r="BA7" s="9"/>
      <c r="BB7" s="9"/>
      <c r="BC7" s="9"/>
      <c r="BD7" s="9"/>
      <c r="BE7" s="11" t="s">
        <v>98</v>
      </c>
      <c r="BF7" s="11" t="s">
        <v>99</v>
      </c>
      <c r="BG7" s="11" t="s">
        <v>98</v>
      </c>
      <c r="BH7" s="11" t="s">
        <v>177</v>
      </c>
      <c r="BI7" s="11" t="s">
        <v>178</v>
      </c>
      <c r="BJ7" s="9" t="s">
        <v>98</v>
      </c>
      <c r="BK7" s="9" t="s">
        <v>99</v>
      </c>
      <c r="BL7" s="9" t="s">
        <v>98</v>
      </c>
      <c r="BM7" s="9" t="s">
        <v>179</v>
      </c>
      <c r="BN7" s="9" t="s">
        <v>170</v>
      </c>
      <c r="BO7" s="11" t="s">
        <v>98</v>
      </c>
      <c r="BP7" s="11" t="s">
        <v>106</v>
      </c>
      <c r="BQ7" s="11" t="s">
        <v>112</v>
      </c>
      <c r="BR7" s="11" t="s">
        <v>113</v>
      </c>
      <c r="BS7" s="11" t="s">
        <v>178</v>
      </c>
      <c r="BT7" s="9" t="s">
        <v>112</v>
      </c>
      <c r="BU7" s="9"/>
      <c r="BV7" s="9"/>
      <c r="BW7" s="9"/>
      <c r="BX7" s="9"/>
      <c r="BY7" s="11" t="s">
        <v>112</v>
      </c>
      <c r="BZ7" s="11"/>
      <c r="CA7" s="11"/>
      <c r="CB7" s="11"/>
      <c r="CC7" s="11"/>
      <c r="CD7" s="9" t="s">
        <v>112</v>
      </c>
      <c r="CE7" s="9"/>
      <c r="CF7" s="9"/>
      <c r="CG7" s="9"/>
      <c r="CH7" s="9"/>
      <c r="CI7" s="11" t="s">
        <v>98</v>
      </c>
      <c r="CJ7" s="11" t="s">
        <v>104</v>
      </c>
      <c r="CK7" s="11" t="s">
        <v>98</v>
      </c>
      <c r="CL7" s="11" t="s">
        <v>180</v>
      </c>
      <c r="CM7" s="11" t="s">
        <v>178</v>
      </c>
    </row>
    <row r="8" spans="1:91" ht="27.75" customHeight="1">
      <c r="A8" s="9">
        <v>25</v>
      </c>
      <c r="B8" s="10">
        <v>41204.625775463</v>
      </c>
      <c r="C8" s="9"/>
      <c r="D8" s="9" t="s">
        <v>181</v>
      </c>
      <c r="E8" s="9" t="s">
        <v>182</v>
      </c>
      <c r="F8" s="9">
        <v>8</v>
      </c>
      <c r="G8" s="11" t="s">
        <v>98</v>
      </c>
      <c r="H8" s="11" t="s">
        <v>108</v>
      </c>
      <c r="I8" s="11" t="s">
        <v>112</v>
      </c>
      <c r="J8" s="11" t="s">
        <v>183</v>
      </c>
      <c r="K8" s="11" t="s">
        <v>184</v>
      </c>
      <c r="L8" s="9" t="s">
        <v>98</v>
      </c>
      <c r="M8" s="9" t="s">
        <v>99</v>
      </c>
      <c r="N8" s="9" t="s">
        <v>112</v>
      </c>
      <c r="O8" s="9" t="s">
        <v>185</v>
      </c>
      <c r="P8" s="9" t="s">
        <v>186</v>
      </c>
      <c r="Q8" s="11" t="s">
        <v>98</v>
      </c>
      <c r="R8" s="11" t="s">
        <v>99</v>
      </c>
      <c r="S8" s="11" t="s">
        <v>98</v>
      </c>
      <c r="T8" s="11" t="s">
        <v>187</v>
      </c>
      <c r="U8" s="11" t="s">
        <v>188</v>
      </c>
      <c r="V8" s="9" t="s">
        <v>98</v>
      </c>
      <c r="W8" s="9" t="s">
        <v>99</v>
      </c>
      <c r="X8" s="9" t="s">
        <v>98</v>
      </c>
      <c r="Y8" s="9" t="s">
        <v>187</v>
      </c>
      <c r="Z8" s="9" t="s">
        <v>189</v>
      </c>
      <c r="AA8" s="11" t="s">
        <v>112</v>
      </c>
      <c r="AB8" s="11"/>
      <c r="AC8" s="11"/>
      <c r="AD8" s="11"/>
      <c r="AE8" s="11"/>
      <c r="AF8" s="9" t="s">
        <v>98</v>
      </c>
      <c r="AG8" s="9" t="s">
        <v>108</v>
      </c>
      <c r="AH8" s="9" t="s">
        <v>112</v>
      </c>
      <c r="AI8" s="9" t="s">
        <v>190</v>
      </c>
      <c r="AJ8" s="9" t="s">
        <v>191</v>
      </c>
      <c r="AK8" s="11" t="s">
        <v>98</v>
      </c>
      <c r="AL8" s="11" t="s">
        <v>99</v>
      </c>
      <c r="AM8" s="11" t="s">
        <v>112</v>
      </c>
      <c r="AN8" s="11" t="s">
        <v>143</v>
      </c>
      <c r="AO8" s="11" t="s">
        <v>176</v>
      </c>
      <c r="AP8" s="9" t="s">
        <v>112</v>
      </c>
      <c r="AQ8" s="9"/>
      <c r="AR8" s="9"/>
      <c r="AS8" s="9"/>
      <c r="AT8" s="9"/>
      <c r="AU8" s="11" t="s">
        <v>98</v>
      </c>
      <c r="AV8" s="11" t="s">
        <v>106</v>
      </c>
      <c r="AW8" s="11" t="s">
        <v>112</v>
      </c>
      <c r="AX8" s="11" t="s">
        <v>192</v>
      </c>
      <c r="AY8" s="11" t="s">
        <v>193</v>
      </c>
      <c r="AZ8" s="9" t="s">
        <v>98</v>
      </c>
      <c r="BA8" s="9" t="s">
        <v>104</v>
      </c>
      <c r="BB8" s="9" t="s">
        <v>112</v>
      </c>
      <c r="BC8" s="9" t="s">
        <v>194</v>
      </c>
      <c r="BD8" s="9" t="s">
        <v>189</v>
      </c>
      <c r="BE8" s="11" t="s">
        <v>112</v>
      </c>
      <c r="BF8" s="11"/>
      <c r="BG8" s="11"/>
      <c r="BH8" s="11"/>
      <c r="BI8" s="11"/>
      <c r="BJ8" s="9" t="s">
        <v>98</v>
      </c>
      <c r="BK8" s="9" t="s">
        <v>99</v>
      </c>
      <c r="BL8" s="9" t="s">
        <v>98</v>
      </c>
      <c r="BM8" s="9" t="s">
        <v>195</v>
      </c>
      <c r="BN8" s="9" t="s">
        <v>189</v>
      </c>
      <c r="BO8" s="11" t="s">
        <v>98</v>
      </c>
      <c r="BP8" s="11" t="s">
        <v>99</v>
      </c>
      <c r="BQ8" s="11" t="s">
        <v>98</v>
      </c>
      <c r="BR8" s="11" t="s">
        <v>195</v>
      </c>
      <c r="BS8" s="11" t="s">
        <v>191</v>
      </c>
      <c r="BT8" s="9" t="s">
        <v>98</v>
      </c>
      <c r="BU8" s="9" t="s">
        <v>106</v>
      </c>
      <c r="BV8" s="9" t="s">
        <v>112</v>
      </c>
      <c r="BW8" s="9" t="s">
        <v>195</v>
      </c>
      <c r="BX8" s="9" t="s">
        <v>189</v>
      </c>
      <c r="BY8" s="11" t="s">
        <v>98</v>
      </c>
      <c r="BZ8" s="11" t="s">
        <v>99</v>
      </c>
      <c r="CA8" s="11" t="s">
        <v>112</v>
      </c>
      <c r="CB8" s="11" t="s">
        <v>196</v>
      </c>
      <c r="CC8" s="11" t="s">
        <v>189</v>
      </c>
      <c r="CD8" s="9" t="s">
        <v>98</v>
      </c>
      <c r="CE8" s="9" t="s">
        <v>104</v>
      </c>
      <c r="CF8" s="9" t="s">
        <v>112</v>
      </c>
      <c r="CG8" s="9" t="s">
        <v>197</v>
      </c>
      <c r="CH8" s="9" t="s">
        <v>189</v>
      </c>
      <c r="CI8" s="11" t="s">
        <v>98</v>
      </c>
      <c r="CJ8" s="11" t="s">
        <v>99</v>
      </c>
      <c r="CK8" s="11" t="s">
        <v>98</v>
      </c>
      <c r="CL8" s="11" t="s">
        <v>198</v>
      </c>
      <c r="CM8" s="11" t="s">
        <v>189</v>
      </c>
    </row>
    <row r="9" spans="1:91" ht="27.75" customHeight="1">
      <c r="A9" s="9">
        <v>84</v>
      </c>
      <c r="B9" s="10">
        <v>41320.251724537</v>
      </c>
      <c r="C9" s="9"/>
      <c r="D9" s="9" t="s">
        <v>181</v>
      </c>
      <c r="E9" s="9" t="s">
        <v>182</v>
      </c>
      <c r="F9" s="9">
        <v>2</v>
      </c>
      <c r="G9" s="11" t="s">
        <v>112</v>
      </c>
      <c r="H9" s="11"/>
      <c r="I9" s="11"/>
      <c r="J9" s="11"/>
      <c r="K9" s="11"/>
      <c r="L9" s="9" t="s">
        <v>98</v>
      </c>
      <c r="M9" s="9" t="s">
        <v>199</v>
      </c>
      <c r="N9" s="9" t="s">
        <v>98</v>
      </c>
      <c r="O9" s="9" t="s">
        <v>200</v>
      </c>
      <c r="P9" s="9" t="s">
        <v>103</v>
      </c>
      <c r="Q9" s="11" t="s">
        <v>98</v>
      </c>
      <c r="R9" s="11" t="s">
        <v>99</v>
      </c>
      <c r="S9" s="11" t="s">
        <v>98</v>
      </c>
      <c r="T9" s="11" t="s">
        <v>201</v>
      </c>
      <c r="U9" s="11" t="s">
        <v>202</v>
      </c>
      <c r="V9" s="9" t="s">
        <v>98</v>
      </c>
      <c r="W9" s="9" t="s">
        <v>99</v>
      </c>
      <c r="X9" s="9" t="s">
        <v>98</v>
      </c>
      <c r="Y9" s="9" t="s">
        <v>203</v>
      </c>
      <c r="Z9" s="9" t="s">
        <v>204</v>
      </c>
      <c r="AA9" s="11" t="s">
        <v>112</v>
      </c>
      <c r="AB9" s="11"/>
      <c r="AC9" s="11"/>
      <c r="AD9" s="11"/>
      <c r="AE9" s="11"/>
      <c r="AF9" s="9" t="s">
        <v>112</v>
      </c>
      <c r="AG9" s="9"/>
      <c r="AH9" s="9"/>
      <c r="AI9" s="9"/>
      <c r="AJ9" s="9"/>
      <c r="AK9" s="11" t="s">
        <v>112</v>
      </c>
      <c r="AL9" s="11"/>
      <c r="AM9" s="11"/>
      <c r="AN9" s="11"/>
      <c r="AO9" s="11"/>
      <c r="AP9" s="9" t="s">
        <v>98</v>
      </c>
      <c r="AQ9" s="9" t="s">
        <v>104</v>
      </c>
      <c r="AR9" s="9" t="s">
        <v>98</v>
      </c>
      <c r="AS9" s="9" t="s">
        <v>201</v>
      </c>
      <c r="AT9" s="9" t="s">
        <v>205</v>
      </c>
      <c r="AU9" s="11" t="s">
        <v>112</v>
      </c>
      <c r="AV9" s="11"/>
      <c r="AW9" s="11"/>
      <c r="AX9" s="11"/>
      <c r="AY9" s="11"/>
      <c r="AZ9" s="9" t="s">
        <v>98</v>
      </c>
      <c r="BA9" s="9" t="s">
        <v>106</v>
      </c>
      <c r="BB9" s="9" t="s">
        <v>98</v>
      </c>
      <c r="BC9" s="9" t="s">
        <v>203</v>
      </c>
      <c r="BD9" s="9" t="s">
        <v>205</v>
      </c>
      <c r="BE9" s="11" t="s">
        <v>98</v>
      </c>
      <c r="BF9" s="11" t="s">
        <v>108</v>
      </c>
      <c r="BG9" s="11" t="s">
        <v>112</v>
      </c>
      <c r="BH9" s="11" t="s">
        <v>206</v>
      </c>
      <c r="BI9" s="11" t="s">
        <v>103</v>
      </c>
      <c r="BJ9" s="9" t="s">
        <v>98</v>
      </c>
      <c r="BK9" s="9" t="s">
        <v>106</v>
      </c>
      <c r="BL9" s="9" t="s">
        <v>98</v>
      </c>
      <c r="BM9" s="9" t="s">
        <v>203</v>
      </c>
      <c r="BN9" s="9" t="s">
        <v>207</v>
      </c>
      <c r="BO9" s="11" t="s">
        <v>98</v>
      </c>
      <c r="BP9" s="11" t="s">
        <v>106</v>
      </c>
      <c r="BQ9" s="11" t="s">
        <v>98</v>
      </c>
      <c r="BR9" s="11" t="s">
        <v>203</v>
      </c>
      <c r="BS9" s="11" t="s">
        <v>207</v>
      </c>
      <c r="BT9" s="9" t="s">
        <v>98</v>
      </c>
      <c r="BU9" s="9" t="s">
        <v>99</v>
      </c>
      <c r="BV9" s="9" t="s">
        <v>98</v>
      </c>
      <c r="BW9" s="9" t="s">
        <v>208</v>
      </c>
      <c r="BX9" s="9" t="s">
        <v>207</v>
      </c>
      <c r="BY9" s="11" t="s">
        <v>98</v>
      </c>
      <c r="BZ9" s="11" t="s">
        <v>108</v>
      </c>
      <c r="CA9" s="11" t="s">
        <v>98</v>
      </c>
      <c r="CB9" s="11" t="s">
        <v>203</v>
      </c>
      <c r="CC9" s="11" t="s">
        <v>207</v>
      </c>
      <c r="CD9" s="9" t="s">
        <v>112</v>
      </c>
      <c r="CE9" s="9"/>
      <c r="CF9" s="9"/>
      <c r="CG9" s="9"/>
      <c r="CH9" s="9"/>
      <c r="CI9" s="11" t="s">
        <v>98</v>
      </c>
      <c r="CJ9" s="11" t="s">
        <v>104</v>
      </c>
      <c r="CK9" s="11" t="s">
        <v>112</v>
      </c>
      <c r="CL9" s="11" t="s">
        <v>146</v>
      </c>
      <c r="CM9" s="11"/>
    </row>
    <row r="10" spans="1:91" ht="27.75" customHeight="1">
      <c r="A10" s="9">
        <v>88</v>
      </c>
      <c r="B10" s="10">
        <v>41320.6287615741</v>
      </c>
      <c r="C10" s="9"/>
      <c r="D10" s="9" t="s">
        <v>181</v>
      </c>
      <c r="E10" s="9" t="s">
        <v>182</v>
      </c>
      <c r="F10" s="9">
        <v>12</v>
      </c>
      <c r="G10" s="11" t="s">
        <v>98</v>
      </c>
      <c r="H10" s="11" t="s">
        <v>104</v>
      </c>
      <c r="I10" s="11" t="s">
        <v>112</v>
      </c>
      <c r="J10" s="11" t="s">
        <v>209</v>
      </c>
      <c r="K10" s="11" t="s">
        <v>207</v>
      </c>
      <c r="L10" s="9" t="s">
        <v>98</v>
      </c>
      <c r="M10" s="9" t="s">
        <v>104</v>
      </c>
      <c r="N10" s="9" t="s">
        <v>112</v>
      </c>
      <c r="O10" s="9" t="s">
        <v>210</v>
      </c>
      <c r="P10" s="9" t="s">
        <v>211</v>
      </c>
      <c r="Q10" s="11" t="s">
        <v>98</v>
      </c>
      <c r="R10" s="11" t="s">
        <v>104</v>
      </c>
      <c r="S10" s="11" t="s">
        <v>98</v>
      </c>
      <c r="T10" s="11" t="s">
        <v>212</v>
      </c>
      <c r="U10" s="11" t="s">
        <v>213</v>
      </c>
      <c r="V10" s="9" t="s">
        <v>98</v>
      </c>
      <c r="W10" s="9" t="s">
        <v>104</v>
      </c>
      <c r="X10" s="9" t="s">
        <v>98</v>
      </c>
      <c r="Y10" s="9" t="s">
        <v>214</v>
      </c>
      <c r="Z10" s="9" t="s">
        <v>101</v>
      </c>
      <c r="AA10" s="11" t="s">
        <v>112</v>
      </c>
      <c r="AB10" s="11"/>
      <c r="AC10" s="11"/>
      <c r="AD10" s="11"/>
      <c r="AE10" s="11"/>
      <c r="AF10" s="9" t="s">
        <v>98</v>
      </c>
      <c r="AG10" s="9" t="s">
        <v>104</v>
      </c>
      <c r="AH10" s="9" t="s">
        <v>98</v>
      </c>
      <c r="AI10" s="9" t="s">
        <v>215</v>
      </c>
      <c r="AJ10" s="9" t="s">
        <v>178</v>
      </c>
      <c r="AK10" s="11" t="s">
        <v>98</v>
      </c>
      <c r="AL10" s="11" t="s">
        <v>106</v>
      </c>
      <c r="AM10" s="11" t="s">
        <v>112</v>
      </c>
      <c r="AN10" s="11" t="s">
        <v>216</v>
      </c>
      <c r="AO10" s="11" t="s">
        <v>176</v>
      </c>
      <c r="AP10" s="9" t="s">
        <v>98</v>
      </c>
      <c r="AQ10" s="9" t="s">
        <v>104</v>
      </c>
      <c r="AR10" s="9" t="s">
        <v>112</v>
      </c>
      <c r="AS10" s="9" t="s">
        <v>217</v>
      </c>
      <c r="AT10" s="9" t="s">
        <v>176</v>
      </c>
      <c r="AU10" s="11" t="s">
        <v>98</v>
      </c>
      <c r="AV10" s="11" t="s">
        <v>104</v>
      </c>
      <c r="AW10" s="11" t="s">
        <v>112</v>
      </c>
      <c r="AX10" s="11" t="s">
        <v>218</v>
      </c>
      <c r="AY10" s="11" t="s">
        <v>176</v>
      </c>
      <c r="AZ10" s="9" t="s">
        <v>98</v>
      </c>
      <c r="BA10" s="9" t="s">
        <v>104</v>
      </c>
      <c r="BB10" s="9" t="s">
        <v>98</v>
      </c>
      <c r="BC10" s="9" t="s">
        <v>219</v>
      </c>
      <c r="BD10" s="9" t="s">
        <v>178</v>
      </c>
      <c r="BE10" s="11" t="s">
        <v>98</v>
      </c>
      <c r="BF10" s="11" t="s">
        <v>104</v>
      </c>
      <c r="BG10" s="11" t="s">
        <v>98</v>
      </c>
      <c r="BH10" s="11" t="s">
        <v>220</v>
      </c>
      <c r="BI10" s="11" t="s">
        <v>176</v>
      </c>
      <c r="BJ10" s="9" t="s">
        <v>98</v>
      </c>
      <c r="BK10" s="9" t="s">
        <v>99</v>
      </c>
      <c r="BL10" s="9" t="s">
        <v>98</v>
      </c>
      <c r="BM10" s="9" t="s">
        <v>221</v>
      </c>
      <c r="BN10" s="9" t="s">
        <v>176</v>
      </c>
      <c r="BO10" s="11" t="s">
        <v>98</v>
      </c>
      <c r="BP10" s="11" t="s">
        <v>99</v>
      </c>
      <c r="BQ10" s="11" t="s">
        <v>98</v>
      </c>
      <c r="BR10" s="11" t="s">
        <v>222</v>
      </c>
      <c r="BS10" s="11" t="s">
        <v>176</v>
      </c>
      <c r="BT10" s="9" t="s">
        <v>98</v>
      </c>
      <c r="BU10" s="9" t="s">
        <v>106</v>
      </c>
      <c r="BV10" s="9" t="s">
        <v>112</v>
      </c>
      <c r="BW10" s="9" t="s">
        <v>223</v>
      </c>
      <c r="BX10" s="9" t="s">
        <v>178</v>
      </c>
      <c r="BY10" s="11" t="s">
        <v>98</v>
      </c>
      <c r="BZ10" s="11" t="s">
        <v>104</v>
      </c>
      <c r="CA10" s="11" t="s">
        <v>98</v>
      </c>
      <c r="CB10" s="11" t="s">
        <v>224</v>
      </c>
      <c r="CC10" s="11" t="s">
        <v>176</v>
      </c>
      <c r="CD10" s="9" t="s">
        <v>98</v>
      </c>
      <c r="CE10" s="9" t="s">
        <v>99</v>
      </c>
      <c r="CF10" s="9" t="s">
        <v>112</v>
      </c>
      <c r="CG10" s="9" t="s">
        <v>225</v>
      </c>
      <c r="CH10" s="9" t="s">
        <v>176</v>
      </c>
      <c r="CI10" s="11" t="s">
        <v>98</v>
      </c>
      <c r="CJ10" s="11" t="s">
        <v>104</v>
      </c>
      <c r="CK10" s="11" t="s">
        <v>112</v>
      </c>
      <c r="CL10" s="11" t="s">
        <v>226</v>
      </c>
      <c r="CM10" s="11" t="s">
        <v>176</v>
      </c>
    </row>
    <row r="11" spans="1:91" ht="27.75" customHeight="1">
      <c r="A11" s="9">
        <v>91</v>
      </c>
      <c r="B11" s="10">
        <v>41320.7369560185</v>
      </c>
      <c r="C11" s="9"/>
      <c r="D11" s="9" t="s">
        <v>227</v>
      </c>
      <c r="E11" s="9" t="s">
        <v>228</v>
      </c>
      <c r="F11" s="9">
        <v>6</v>
      </c>
      <c r="G11" s="11" t="s">
        <v>98</v>
      </c>
      <c r="H11" s="11" t="s">
        <v>104</v>
      </c>
      <c r="I11" s="11" t="s">
        <v>112</v>
      </c>
      <c r="J11" s="11" t="s">
        <v>229</v>
      </c>
      <c r="K11" s="11" t="s">
        <v>178</v>
      </c>
      <c r="L11" s="9" t="s">
        <v>98</v>
      </c>
      <c r="M11" s="9" t="s">
        <v>99</v>
      </c>
      <c r="N11" s="9" t="s">
        <v>112</v>
      </c>
      <c r="O11" s="9" t="s">
        <v>230</v>
      </c>
      <c r="P11" s="9" t="s">
        <v>178</v>
      </c>
      <c r="Q11" s="11" t="s">
        <v>98</v>
      </c>
      <c r="R11" s="11" t="s">
        <v>99</v>
      </c>
      <c r="S11" s="11" t="s">
        <v>98</v>
      </c>
      <c r="T11" s="11" t="s">
        <v>231</v>
      </c>
      <c r="U11" s="11" t="s">
        <v>178</v>
      </c>
      <c r="V11" s="9" t="s">
        <v>98</v>
      </c>
      <c r="W11" s="9" t="s">
        <v>104</v>
      </c>
      <c r="X11" s="9" t="s">
        <v>98</v>
      </c>
      <c r="Y11" s="9" t="s">
        <v>232</v>
      </c>
      <c r="Z11" s="9" t="s">
        <v>178</v>
      </c>
      <c r="AA11" s="11" t="s">
        <v>98</v>
      </c>
      <c r="AB11" s="11" t="s">
        <v>106</v>
      </c>
      <c r="AC11" s="11" t="s">
        <v>112</v>
      </c>
      <c r="AD11" s="11" t="s">
        <v>233</v>
      </c>
      <c r="AE11" s="11" t="s">
        <v>178</v>
      </c>
      <c r="AF11" s="9" t="s">
        <v>98</v>
      </c>
      <c r="AG11" s="9" t="s">
        <v>104</v>
      </c>
      <c r="AH11" s="9" t="s">
        <v>98</v>
      </c>
      <c r="AI11" s="9" t="s">
        <v>234</v>
      </c>
      <c r="AJ11" s="9" t="s">
        <v>178</v>
      </c>
      <c r="AK11" s="11" t="s">
        <v>98</v>
      </c>
      <c r="AL11" s="11" t="s">
        <v>106</v>
      </c>
      <c r="AM11" s="11" t="s">
        <v>112</v>
      </c>
      <c r="AN11" s="11" t="s">
        <v>235</v>
      </c>
      <c r="AO11" s="11" t="s">
        <v>178</v>
      </c>
      <c r="AP11" s="9" t="s">
        <v>98</v>
      </c>
      <c r="AQ11" s="9" t="s">
        <v>104</v>
      </c>
      <c r="AR11" s="9" t="s">
        <v>112</v>
      </c>
      <c r="AS11" s="9" t="s">
        <v>236</v>
      </c>
      <c r="AT11" s="9" t="s">
        <v>178</v>
      </c>
      <c r="AU11" s="11" t="s">
        <v>98</v>
      </c>
      <c r="AV11" s="11" t="s">
        <v>106</v>
      </c>
      <c r="AW11" s="11" t="s">
        <v>98</v>
      </c>
      <c r="AX11" s="11" t="s">
        <v>236</v>
      </c>
      <c r="AY11" s="11" t="s">
        <v>178</v>
      </c>
      <c r="AZ11" s="9" t="s">
        <v>98</v>
      </c>
      <c r="BA11" s="9" t="s">
        <v>106</v>
      </c>
      <c r="BB11" s="9" t="s">
        <v>98</v>
      </c>
      <c r="BC11" s="9" t="s">
        <v>237</v>
      </c>
      <c r="BD11" s="9" t="s">
        <v>178</v>
      </c>
      <c r="BE11" s="11" t="s">
        <v>98</v>
      </c>
      <c r="BF11" s="11" t="s">
        <v>99</v>
      </c>
      <c r="BG11" s="11" t="s">
        <v>98</v>
      </c>
      <c r="BH11" s="11" t="s">
        <v>238</v>
      </c>
      <c r="BI11" s="11" t="s">
        <v>178</v>
      </c>
      <c r="BJ11" s="9" t="s">
        <v>98</v>
      </c>
      <c r="BK11" s="9" t="s">
        <v>99</v>
      </c>
      <c r="BL11" s="9" t="s">
        <v>98</v>
      </c>
      <c r="BM11" s="9" t="s">
        <v>239</v>
      </c>
      <c r="BN11" s="9" t="s">
        <v>178</v>
      </c>
      <c r="BO11" s="11" t="s">
        <v>98</v>
      </c>
      <c r="BP11" s="11" t="s">
        <v>104</v>
      </c>
      <c r="BQ11" s="11" t="s">
        <v>98</v>
      </c>
      <c r="BR11" s="11" t="s">
        <v>240</v>
      </c>
      <c r="BS11" s="11" t="s">
        <v>178</v>
      </c>
      <c r="BT11" s="9" t="s">
        <v>98</v>
      </c>
      <c r="BU11" s="9" t="s">
        <v>106</v>
      </c>
      <c r="BV11" s="9" t="s">
        <v>112</v>
      </c>
      <c r="BW11" s="9" t="s">
        <v>241</v>
      </c>
      <c r="BX11" s="9" t="s">
        <v>178</v>
      </c>
      <c r="BY11" s="11" t="s">
        <v>98</v>
      </c>
      <c r="BZ11" s="11" t="s">
        <v>104</v>
      </c>
      <c r="CA11" s="11" t="s">
        <v>98</v>
      </c>
      <c r="CB11" s="11" t="s">
        <v>242</v>
      </c>
      <c r="CC11" s="11" t="s">
        <v>178</v>
      </c>
      <c r="CD11" s="9" t="s">
        <v>98</v>
      </c>
      <c r="CE11" s="9" t="s">
        <v>99</v>
      </c>
      <c r="CF11" s="9" t="s">
        <v>112</v>
      </c>
      <c r="CG11" s="9" t="s">
        <v>243</v>
      </c>
      <c r="CH11" s="9" t="s">
        <v>178</v>
      </c>
      <c r="CI11" s="11" t="s">
        <v>98</v>
      </c>
      <c r="CJ11" s="11" t="s">
        <v>104</v>
      </c>
      <c r="CK11" s="11" t="s">
        <v>98</v>
      </c>
      <c r="CL11" s="11" t="s">
        <v>240</v>
      </c>
      <c r="CM11" s="11" t="s">
        <v>178</v>
      </c>
    </row>
    <row r="12" spans="1:91" ht="27.75" customHeight="1">
      <c r="A12" s="9">
        <v>26</v>
      </c>
      <c r="B12" s="10">
        <v>41204.6311111111</v>
      </c>
      <c r="C12" s="9"/>
      <c r="D12" s="9" t="s">
        <v>244</v>
      </c>
      <c r="E12" s="9" t="s">
        <v>245</v>
      </c>
      <c r="F12" s="9">
        <v>4</v>
      </c>
      <c r="G12" s="11" t="s">
        <v>98</v>
      </c>
      <c r="H12" s="11" t="s">
        <v>104</v>
      </c>
      <c r="I12" s="11" t="s">
        <v>112</v>
      </c>
      <c r="J12" s="11" t="s">
        <v>246</v>
      </c>
      <c r="K12" s="11" t="s">
        <v>247</v>
      </c>
      <c r="L12" s="9" t="s">
        <v>98</v>
      </c>
      <c r="M12" s="9" t="s">
        <v>99</v>
      </c>
      <c r="N12" s="9" t="s">
        <v>98</v>
      </c>
      <c r="O12" s="9" t="s">
        <v>248</v>
      </c>
      <c r="P12" s="9" t="s">
        <v>249</v>
      </c>
      <c r="Q12" s="11" t="s">
        <v>98</v>
      </c>
      <c r="R12" s="11" t="s">
        <v>99</v>
      </c>
      <c r="S12" s="11" t="s">
        <v>98</v>
      </c>
      <c r="T12" s="11" t="s">
        <v>250</v>
      </c>
      <c r="U12" s="11" t="s">
        <v>249</v>
      </c>
      <c r="V12" s="9" t="s">
        <v>98</v>
      </c>
      <c r="W12" s="9" t="s">
        <v>99</v>
      </c>
      <c r="X12" s="9" t="s">
        <v>112</v>
      </c>
      <c r="Y12" s="9" t="s">
        <v>251</v>
      </c>
      <c r="Z12" s="9" t="s">
        <v>249</v>
      </c>
      <c r="AA12" s="11" t="s">
        <v>112</v>
      </c>
      <c r="AB12" s="11"/>
      <c r="AC12" s="11"/>
      <c r="AD12" s="11"/>
      <c r="AE12" s="11"/>
      <c r="AF12" s="9" t="s">
        <v>98</v>
      </c>
      <c r="AG12" s="9" t="s">
        <v>99</v>
      </c>
      <c r="AH12" s="9" t="s">
        <v>112</v>
      </c>
      <c r="AI12" s="9" t="s">
        <v>248</v>
      </c>
      <c r="AJ12" s="9" t="s">
        <v>249</v>
      </c>
      <c r="AK12" s="11" t="s">
        <v>98</v>
      </c>
      <c r="AL12" s="11" t="s">
        <v>99</v>
      </c>
      <c r="AM12" s="11" t="s">
        <v>98</v>
      </c>
      <c r="AN12" s="11" t="s">
        <v>248</v>
      </c>
      <c r="AO12" s="11" t="s">
        <v>252</v>
      </c>
      <c r="AP12" s="9" t="s">
        <v>112</v>
      </c>
      <c r="AQ12" s="9"/>
      <c r="AR12" s="9"/>
      <c r="AS12" s="9"/>
      <c r="AT12" s="9"/>
      <c r="AU12" s="11" t="s">
        <v>112</v>
      </c>
      <c r="AV12" s="11"/>
      <c r="AW12" s="11"/>
      <c r="AX12" s="11"/>
      <c r="AY12" s="11"/>
      <c r="AZ12" s="9" t="s">
        <v>112</v>
      </c>
      <c r="BA12" s="9"/>
      <c r="BB12" s="9"/>
      <c r="BC12" s="9"/>
      <c r="BD12" s="9"/>
      <c r="BE12" s="11" t="s">
        <v>112</v>
      </c>
      <c r="BF12" s="11"/>
      <c r="BG12" s="11"/>
      <c r="BH12" s="11"/>
      <c r="BI12" s="11"/>
      <c r="BJ12" s="9" t="s">
        <v>112</v>
      </c>
      <c r="BK12" s="9"/>
      <c r="BL12" s="9"/>
      <c r="BM12" s="9"/>
      <c r="BN12" s="9"/>
      <c r="BO12" s="11" t="s">
        <v>112</v>
      </c>
      <c r="BP12" s="11"/>
      <c r="BQ12" s="11"/>
      <c r="BR12" s="11"/>
      <c r="BS12" s="11"/>
      <c r="BT12" s="9" t="s">
        <v>112</v>
      </c>
      <c r="BU12" s="9"/>
      <c r="BV12" s="9"/>
      <c r="BW12" s="9"/>
      <c r="BX12" s="9"/>
      <c r="BY12" s="11" t="s">
        <v>112</v>
      </c>
      <c r="BZ12" s="11"/>
      <c r="CA12" s="11"/>
      <c r="CB12" s="11"/>
      <c r="CC12" s="11"/>
      <c r="CD12" s="9" t="s">
        <v>98</v>
      </c>
      <c r="CE12" s="9" t="s">
        <v>104</v>
      </c>
      <c r="CF12" s="9" t="s">
        <v>112</v>
      </c>
      <c r="CG12" s="9" t="s">
        <v>253</v>
      </c>
      <c r="CH12" s="9" t="s">
        <v>252</v>
      </c>
      <c r="CI12" s="11" t="s">
        <v>98</v>
      </c>
      <c r="CJ12" s="11" t="s">
        <v>99</v>
      </c>
      <c r="CK12" s="11" t="s">
        <v>112</v>
      </c>
      <c r="CL12" s="11" t="s">
        <v>254</v>
      </c>
      <c r="CM12" s="11" t="s">
        <v>252</v>
      </c>
    </row>
    <row r="13" spans="1:91" ht="27.75" customHeight="1">
      <c r="A13" s="9">
        <v>42</v>
      </c>
      <c r="B13" s="10">
        <v>41225.5892013889</v>
      </c>
      <c r="C13" s="9"/>
      <c r="D13" s="9" t="s">
        <v>255</v>
      </c>
      <c r="E13" s="9" t="s">
        <v>256</v>
      </c>
      <c r="F13" s="9">
        <v>5</v>
      </c>
      <c r="G13" s="11" t="s">
        <v>98</v>
      </c>
      <c r="H13" s="11" t="s">
        <v>99</v>
      </c>
      <c r="I13" s="11" t="s">
        <v>112</v>
      </c>
      <c r="J13" s="11" t="s">
        <v>257</v>
      </c>
      <c r="K13" s="11" t="s">
        <v>258</v>
      </c>
      <c r="L13" s="9" t="s">
        <v>98</v>
      </c>
      <c r="M13" s="9" t="s">
        <v>99</v>
      </c>
      <c r="N13" s="9" t="s">
        <v>112</v>
      </c>
      <c r="O13" s="9" t="s">
        <v>259</v>
      </c>
      <c r="P13" s="9" t="s">
        <v>166</v>
      </c>
      <c r="Q13" s="11" t="s">
        <v>98</v>
      </c>
      <c r="R13" s="11" t="s">
        <v>99</v>
      </c>
      <c r="S13" s="11" t="s">
        <v>98</v>
      </c>
      <c r="T13" s="11" t="s">
        <v>260</v>
      </c>
      <c r="U13" s="11" t="s">
        <v>166</v>
      </c>
      <c r="V13" s="9" t="s">
        <v>98</v>
      </c>
      <c r="W13" s="9" t="s">
        <v>104</v>
      </c>
      <c r="X13" s="9" t="s">
        <v>112</v>
      </c>
      <c r="Y13" s="9" t="s">
        <v>261</v>
      </c>
      <c r="Z13" s="9" t="s">
        <v>101</v>
      </c>
      <c r="AA13" s="11" t="s">
        <v>112</v>
      </c>
      <c r="AB13" s="11"/>
      <c r="AC13" s="11"/>
      <c r="AD13" s="11"/>
      <c r="AE13" s="11"/>
      <c r="AF13" s="9" t="s">
        <v>112</v>
      </c>
      <c r="AG13" s="9"/>
      <c r="AH13" s="9"/>
      <c r="AI13" s="9"/>
      <c r="AJ13" s="9"/>
      <c r="AK13" s="11" t="s">
        <v>112</v>
      </c>
      <c r="AL13" s="11"/>
      <c r="AM13" s="11"/>
      <c r="AN13" s="11"/>
      <c r="AO13" s="11"/>
      <c r="AP13" s="9" t="s">
        <v>98</v>
      </c>
      <c r="AQ13" s="9" t="s">
        <v>104</v>
      </c>
      <c r="AR13" s="9" t="s">
        <v>112</v>
      </c>
      <c r="AS13" s="9" t="s">
        <v>262</v>
      </c>
      <c r="AT13" s="9" t="s">
        <v>101</v>
      </c>
      <c r="AU13" s="11" t="s">
        <v>112</v>
      </c>
      <c r="AV13" s="11"/>
      <c r="AW13" s="11"/>
      <c r="AX13" s="11"/>
      <c r="AY13" s="11"/>
      <c r="AZ13" s="9" t="s">
        <v>112</v>
      </c>
      <c r="BA13" s="9"/>
      <c r="BB13" s="9"/>
      <c r="BC13" s="9"/>
      <c r="BD13" s="9"/>
      <c r="BE13" s="11" t="s">
        <v>98</v>
      </c>
      <c r="BF13" s="11" t="s">
        <v>104</v>
      </c>
      <c r="BG13" s="11" t="s">
        <v>112</v>
      </c>
      <c r="BH13" s="11" t="s">
        <v>260</v>
      </c>
      <c r="BI13" s="11" t="s">
        <v>101</v>
      </c>
      <c r="BJ13" s="9" t="s">
        <v>98</v>
      </c>
      <c r="BK13" s="9" t="s">
        <v>99</v>
      </c>
      <c r="BL13" s="9" t="s">
        <v>98</v>
      </c>
      <c r="BM13" s="9" t="s">
        <v>260</v>
      </c>
      <c r="BN13" s="9" t="s">
        <v>263</v>
      </c>
      <c r="BO13" s="11" t="s">
        <v>98</v>
      </c>
      <c r="BP13" s="11" t="s">
        <v>99</v>
      </c>
      <c r="BQ13" s="11" t="s">
        <v>98</v>
      </c>
      <c r="BR13" s="11" t="s">
        <v>264</v>
      </c>
      <c r="BS13" s="11" t="s">
        <v>168</v>
      </c>
      <c r="BT13" s="9" t="s">
        <v>98</v>
      </c>
      <c r="BU13" s="9" t="s">
        <v>99</v>
      </c>
      <c r="BV13" s="9" t="s">
        <v>112</v>
      </c>
      <c r="BW13" s="9" t="s">
        <v>260</v>
      </c>
      <c r="BX13" s="9" t="s">
        <v>101</v>
      </c>
      <c r="BY13" s="11" t="s">
        <v>112</v>
      </c>
      <c r="BZ13" s="11"/>
      <c r="CA13" s="11"/>
      <c r="CB13" s="11"/>
      <c r="CC13" s="11"/>
      <c r="CD13" s="9" t="s">
        <v>98</v>
      </c>
      <c r="CE13" s="9" t="s">
        <v>106</v>
      </c>
      <c r="CF13" s="9" t="s">
        <v>112</v>
      </c>
      <c r="CG13" s="9" t="s">
        <v>265</v>
      </c>
      <c r="CH13" s="9" t="s">
        <v>173</v>
      </c>
      <c r="CI13" s="11" t="s">
        <v>98</v>
      </c>
      <c r="CJ13" s="11" t="s">
        <v>99</v>
      </c>
      <c r="CK13" s="11" t="s">
        <v>112</v>
      </c>
      <c r="CL13" s="11" t="s">
        <v>266</v>
      </c>
      <c r="CM13" s="11" t="s">
        <v>267</v>
      </c>
    </row>
    <row r="14" spans="1:91" ht="27.75" customHeight="1">
      <c r="A14" s="9">
        <v>3</v>
      </c>
      <c r="B14" s="10">
        <v>41208.972962963</v>
      </c>
      <c r="C14" s="9"/>
      <c r="D14" s="9" t="s">
        <v>268</v>
      </c>
      <c r="E14" s="9" t="s">
        <v>269</v>
      </c>
      <c r="F14" s="9">
        <v>2</v>
      </c>
      <c r="G14" s="11" t="s">
        <v>98</v>
      </c>
      <c r="H14" s="11" t="s">
        <v>108</v>
      </c>
      <c r="I14" s="11" t="s">
        <v>112</v>
      </c>
      <c r="J14" s="11" t="s">
        <v>270</v>
      </c>
      <c r="K14" s="11" t="s">
        <v>271</v>
      </c>
      <c r="L14" s="9" t="s">
        <v>98</v>
      </c>
      <c r="M14" s="9" t="s">
        <v>108</v>
      </c>
      <c r="N14" s="9"/>
      <c r="O14" s="9" t="s">
        <v>272</v>
      </c>
      <c r="P14" s="9" t="s">
        <v>147</v>
      </c>
      <c r="Q14" s="11" t="s">
        <v>98</v>
      </c>
      <c r="R14" s="11" t="s">
        <v>104</v>
      </c>
      <c r="S14" s="11" t="s">
        <v>98</v>
      </c>
      <c r="T14" s="11" t="s">
        <v>124</v>
      </c>
      <c r="U14" s="11" t="s">
        <v>147</v>
      </c>
      <c r="V14" s="9" t="s">
        <v>98</v>
      </c>
      <c r="W14" s="9" t="s">
        <v>104</v>
      </c>
      <c r="X14" s="9" t="s">
        <v>112</v>
      </c>
      <c r="Y14" s="9" t="s">
        <v>273</v>
      </c>
      <c r="Z14" s="9" t="s">
        <v>274</v>
      </c>
      <c r="AA14" s="11" t="s">
        <v>98</v>
      </c>
      <c r="AB14" s="11" t="s">
        <v>106</v>
      </c>
      <c r="AC14" s="11" t="s">
        <v>112</v>
      </c>
      <c r="AD14" s="11" t="s">
        <v>275</v>
      </c>
      <c r="AE14" s="11" t="s">
        <v>276</v>
      </c>
      <c r="AF14" s="9" t="s">
        <v>98</v>
      </c>
      <c r="AG14" s="9" t="s">
        <v>108</v>
      </c>
      <c r="AH14" s="9" t="s">
        <v>112</v>
      </c>
      <c r="AI14" s="9" t="s">
        <v>132</v>
      </c>
      <c r="AJ14" s="9" t="s">
        <v>147</v>
      </c>
      <c r="AK14" s="11" t="s">
        <v>98</v>
      </c>
      <c r="AL14" s="11" t="s">
        <v>199</v>
      </c>
      <c r="AM14" s="11" t="s">
        <v>112</v>
      </c>
      <c r="AN14" s="11" t="s">
        <v>119</v>
      </c>
      <c r="AO14" s="11" t="s">
        <v>101</v>
      </c>
      <c r="AP14" s="9" t="s">
        <v>98</v>
      </c>
      <c r="AQ14" s="9" t="s">
        <v>108</v>
      </c>
      <c r="AR14" s="9" t="s">
        <v>112</v>
      </c>
      <c r="AS14" s="9" t="s">
        <v>277</v>
      </c>
      <c r="AT14" s="9" t="s">
        <v>147</v>
      </c>
      <c r="AU14" s="11" t="s">
        <v>98</v>
      </c>
      <c r="AV14" s="11" t="s">
        <v>199</v>
      </c>
      <c r="AW14" s="11" t="s">
        <v>112</v>
      </c>
      <c r="AX14" s="11" t="s">
        <v>152</v>
      </c>
      <c r="AY14" s="11" t="s">
        <v>271</v>
      </c>
      <c r="AZ14" s="9" t="s">
        <v>98</v>
      </c>
      <c r="BA14" s="9" t="s">
        <v>99</v>
      </c>
      <c r="BB14" s="9" t="s">
        <v>98</v>
      </c>
      <c r="BC14" s="9" t="s">
        <v>278</v>
      </c>
      <c r="BD14" s="9" t="s">
        <v>271</v>
      </c>
      <c r="BE14" s="11" t="s">
        <v>98</v>
      </c>
      <c r="BF14" s="11" t="s">
        <v>199</v>
      </c>
      <c r="BG14" s="11" t="s">
        <v>112</v>
      </c>
      <c r="BH14" s="11" t="s">
        <v>275</v>
      </c>
      <c r="BI14" s="11" t="s">
        <v>147</v>
      </c>
      <c r="BJ14" s="9" t="s">
        <v>98</v>
      </c>
      <c r="BK14" s="9" t="s">
        <v>99</v>
      </c>
      <c r="BL14" s="9" t="s">
        <v>98</v>
      </c>
      <c r="BM14" s="9" t="s">
        <v>275</v>
      </c>
      <c r="BN14" s="9" t="s">
        <v>147</v>
      </c>
      <c r="BO14" s="11" t="s">
        <v>98</v>
      </c>
      <c r="BP14" s="11" t="s">
        <v>106</v>
      </c>
      <c r="BQ14" s="11" t="s">
        <v>112</v>
      </c>
      <c r="BR14" s="11" t="s">
        <v>279</v>
      </c>
      <c r="BS14" s="11" t="s">
        <v>147</v>
      </c>
      <c r="BT14" s="9" t="s">
        <v>98</v>
      </c>
      <c r="BU14" s="9"/>
      <c r="BV14" s="9"/>
      <c r="BW14" s="9" t="s">
        <v>136</v>
      </c>
      <c r="BX14" s="9" t="s">
        <v>147</v>
      </c>
      <c r="BY14" s="11" t="s">
        <v>98</v>
      </c>
      <c r="BZ14" s="11" t="s">
        <v>108</v>
      </c>
      <c r="CA14" s="11" t="s">
        <v>112</v>
      </c>
      <c r="CB14" s="11" t="s">
        <v>280</v>
      </c>
      <c r="CC14" s="11" t="s">
        <v>281</v>
      </c>
      <c r="CD14" s="9" t="s">
        <v>98</v>
      </c>
      <c r="CE14" s="9" t="s">
        <v>199</v>
      </c>
      <c r="CF14" s="9" t="s">
        <v>112</v>
      </c>
      <c r="CG14" s="9" t="s">
        <v>282</v>
      </c>
      <c r="CH14" s="9" t="s">
        <v>103</v>
      </c>
      <c r="CI14" s="11" t="s">
        <v>98</v>
      </c>
      <c r="CJ14" s="11" t="s">
        <v>106</v>
      </c>
      <c r="CK14" s="11" t="s">
        <v>112</v>
      </c>
      <c r="CL14" s="11" t="s">
        <v>273</v>
      </c>
      <c r="CM14" s="11" t="s">
        <v>103</v>
      </c>
    </row>
    <row r="15" spans="1:91" ht="27.75" customHeight="1">
      <c r="A15" s="9">
        <v>4</v>
      </c>
      <c r="B15" s="10">
        <v>41208.9944444444</v>
      </c>
      <c r="C15" s="9"/>
      <c r="D15" s="9" t="s">
        <v>283</v>
      </c>
      <c r="E15" s="9" t="s">
        <v>284</v>
      </c>
      <c r="F15" s="9">
        <v>4</v>
      </c>
      <c r="G15" s="11" t="s">
        <v>98</v>
      </c>
      <c r="H15" s="11" t="s">
        <v>99</v>
      </c>
      <c r="I15" s="11" t="s">
        <v>112</v>
      </c>
      <c r="J15" s="11" t="s">
        <v>270</v>
      </c>
      <c r="K15" s="11" t="s">
        <v>271</v>
      </c>
      <c r="L15" s="9" t="s">
        <v>112</v>
      </c>
      <c r="M15" s="9"/>
      <c r="N15" s="9"/>
      <c r="O15" s="9"/>
      <c r="P15" s="9"/>
      <c r="Q15" s="11" t="s">
        <v>98</v>
      </c>
      <c r="R15" s="11" t="s">
        <v>104</v>
      </c>
      <c r="S15" s="11" t="s">
        <v>112</v>
      </c>
      <c r="T15" s="11" t="s">
        <v>148</v>
      </c>
      <c r="U15" s="11" t="s">
        <v>147</v>
      </c>
      <c r="V15" s="9" t="s">
        <v>98</v>
      </c>
      <c r="W15" s="9" t="s">
        <v>104</v>
      </c>
      <c r="X15" s="9" t="s">
        <v>112</v>
      </c>
      <c r="Y15" s="9" t="s">
        <v>273</v>
      </c>
      <c r="Z15" s="9" t="s">
        <v>285</v>
      </c>
      <c r="AA15" s="11" t="s">
        <v>98</v>
      </c>
      <c r="AB15" s="11" t="s">
        <v>106</v>
      </c>
      <c r="AC15" s="11" t="s">
        <v>112</v>
      </c>
      <c r="AD15" s="11" t="s">
        <v>275</v>
      </c>
      <c r="AE15" s="11" t="s">
        <v>103</v>
      </c>
      <c r="AF15" s="9" t="s">
        <v>98</v>
      </c>
      <c r="AG15" s="9" t="s">
        <v>108</v>
      </c>
      <c r="AH15" s="9" t="s">
        <v>112</v>
      </c>
      <c r="AI15" s="9" t="s">
        <v>286</v>
      </c>
      <c r="AJ15" s="9" t="s">
        <v>103</v>
      </c>
      <c r="AK15" s="11" t="s">
        <v>98</v>
      </c>
      <c r="AL15" s="11" t="s">
        <v>199</v>
      </c>
      <c r="AM15" s="11" t="s">
        <v>112</v>
      </c>
      <c r="AN15" s="11" t="s">
        <v>119</v>
      </c>
      <c r="AO15" s="11"/>
      <c r="AP15" s="9" t="s">
        <v>98</v>
      </c>
      <c r="AQ15" s="9" t="s">
        <v>108</v>
      </c>
      <c r="AR15" s="9" t="s">
        <v>112</v>
      </c>
      <c r="AS15" s="9" t="s">
        <v>277</v>
      </c>
      <c r="AT15" s="9" t="s">
        <v>147</v>
      </c>
      <c r="AU15" s="11" t="s">
        <v>98</v>
      </c>
      <c r="AV15" s="11" t="s">
        <v>199</v>
      </c>
      <c r="AW15" s="11" t="s">
        <v>112</v>
      </c>
      <c r="AX15" s="11" t="s">
        <v>287</v>
      </c>
      <c r="AY15" s="11" t="s">
        <v>147</v>
      </c>
      <c r="AZ15" s="9" t="s">
        <v>98</v>
      </c>
      <c r="BA15" s="9" t="s">
        <v>99</v>
      </c>
      <c r="BB15" s="9" t="s">
        <v>98</v>
      </c>
      <c r="BC15" s="9" t="s">
        <v>278</v>
      </c>
      <c r="BD15" s="9" t="s">
        <v>103</v>
      </c>
      <c r="BE15" s="11" t="s">
        <v>98</v>
      </c>
      <c r="BF15" s="11" t="s">
        <v>199</v>
      </c>
      <c r="BG15" s="11" t="s">
        <v>112</v>
      </c>
      <c r="BH15" s="11" t="s">
        <v>275</v>
      </c>
      <c r="BI15" s="11" t="s">
        <v>147</v>
      </c>
      <c r="BJ15" s="9" t="s">
        <v>98</v>
      </c>
      <c r="BK15" s="9" t="s">
        <v>99</v>
      </c>
      <c r="BL15" s="9" t="s">
        <v>98</v>
      </c>
      <c r="BM15" s="9" t="s">
        <v>273</v>
      </c>
      <c r="BN15" s="9" t="s">
        <v>147</v>
      </c>
      <c r="BO15" s="11" t="s">
        <v>98</v>
      </c>
      <c r="BP15" s="11" t="s">
        <v>106</v>
      </c>
      <c r="BQ15" s="11" t="s">
        <v>112</v>
      </c>
      <c r="BR15" s="11" t="s">
        <v>126</v>
      </c>
      <c r="BS15" s="11" t="s">
        <v>147</v>
      </c>
      <c r="BT15" s="9" t="s">
        <v>98</v>
      </c>
      <c r="BU15" s="9" t="s">
        <v>99</v>
      </c>
      <c r="BV15" s="9" t="s">
        <v>112</v>
      </c>
      <c r="BW15" s="9" t="s">
        <v>132</v>
      </c>
      <c r="BX15" s="9" t="s">
        <v>147</v>
      </c>
      <c r="BY15" s="11" t="s">
        <v>98</v>
      </c>
      <c r="BZ15" s="11" t="s">
        <v>108</v>
      </c>
      <c r="CA15" s="11" t="s">
        <v>112</v>
      </c>
      <c r="CB15" s="11" t="s">
        <v>280</v>
      </c>
      <c r="CC15" s="11" t="s">
        <v>101</v>
      </c>
      <c r="CD15" s="9" t="s">
        <v>98</v>
      </c>
      <c r="CE15" s="9"/>
      <c r="CF15" s="9" t="s">
        <v>112</v>
      </c>
      <c r="CG15" s="9" t="s">
        <v>136</v>
      </c>
      <c r="CH15" s="9" t="s">
        <v>147</v>
      </c>
      <c r="CI15" s="11" t="s">
        <v>98</v>
      </c>
      <c r="CJ15" s="11" t="s">
        <v>199</v>
      </c>
      <c r="CK15" s="11" t="s">
        <v>112</v>
      </c>
      <c r="CL15" s="11" t="s">
        <v>288</v>
      </c>
      <c r="CM15" s="11" t="s">
        <v>289</v>
      </c>
    </row>
    <row r="16" spans="1:91" ht="27.75" customHeight="1">
      <c r="A16" s="9">
        <v>48</v>
      </c>
      <c r="B16" s="10">
        <v>41204.3854166667</v>
      </c>
      <c r="C16" s="9"/>
      <c r="D16" s="9" t="s">
        <v>290</v>
      </c>
      <c r="E16" s="9" t="s">
        <v>291</v>
      </c>
      <c r="F16" s="9">
        <v>6</v>
      </c>
      <c r="G16" s="11" t="s">
        <v>98</v>
      </c>
      <c r="H16" s="11" t="s">
        <v>99</v>
      </c>
      <c r="I16" s="11" t="s">
        <v>112</v>
      </c>
      <c r="J16" s="11" t="s">
        <v>292</v>
      </c>
      <c r="K16" s="11" t="s">
        <v>293</v>
      </c>
      <c r="L16" s="9" t="s">
        <v>98</v>
      </c>
      <c r="M16" s="9" t="s">
        <v>99</v>
      </c>
      <c r="N16" s="9" t="s">
        <v>112</v>
      </c>
      <c r="O16" s="9" t="s">
        <v>294</v>
      </c>
      <c r="P16" s="9" t="s">
        <v>293</v>
      </c>
      <c r="Q16" s="11" t="s">
        <v>98</v>
      </c>
      <c r="R16" s="11" t="s">
        <v>99</v>
      </c>
      <c r="S16" s="11" t="s">
        <v>98</v>
      </c>
      <c r="T16" s="11" t="s">
        <v>295</v>
      </c>
      <c r="U16" s="11" t="s">
        <v>293</v>
      </c>
      <c r="V16" s="9" t="s">
        <v>98</v>
      </c>
      <c r="W16" s="9" t="s">
        <v>99</v>
      </c>
      <c r="X16" s="9" t="s">
        <v>98</v>
      </c>
      <c r="Y16" s="9" t="s">
        <v>295</v>
      </c>
      <c r="Z16" s="9" t="s">
        <v>293</v>
      </c>
      <c r="AA16" s="11" t="s">
        <v>112</v>
      </c>
      <c r="AB16" s="11"/>
      <c r="AC16" s="11"/>
      <c r="AD16" s="11"/>
      <c r="AE16" s="11"/>
      <c r="AF16" s="9" t="s">
        <v>98</v>
      </c>
      <c r="AG16" s="9" t="s">
        <v>99</v>
      </c>
      <c r="AH16" s="9" t="s">
        <v>98</v>
      </c>
      <c r="AI16" s="9" t="s">
        <v>295</v>
      </c>
      <c r="AJ16" s="9" t="s">
        <v>293</v>
      </c>
      <c r="AK16" s="11" t="s">
        <v>98</v>
      </c>
      <c r="AL16" s="11" t="s">
        <v>106</v>
      </c>
      <c r="AM16" s="11" t="s">
        <v>112</v>
      </c>
      <c r="AN16" s="11" t="s">
        <v>296</v>
      </c>
      <c r="AO16" s="11" t="s">
        <v>147</v>
      </c>
      <c r="AP16" s="9" t="s">
        <v>98</v>
      </c>
      <c r="AQ16" s="9" t="s">
        <v>104</v>
      </c>
      <c r="AR16" s="9" t="s">
        <v>98</v>
      </c>
      <c r="AS16" s="9" t="s">
        <v>297</v>
      </c>
      <c r="AT16" s="9" t="s">
        <v>293</v>
      </c>
      <c r="AU16" s="11" t="s">
        <v>112</v>
      </c>
      <c r="AV16" s="11"/>
      <c r="AW16" s="11"/>
      <c r="AX16" s="11"/>
      <c r="AY16" s="11"/>
      <c r="AZ16" s="9" t="s">
        <v>98</v>
      </c>
      <c r="BA16" s="9" t="s">
        <v>99</v>
      </c>
      <c r="BB16" s="9" t="s">
        <v>98</v>
      </c>
      <c r="BC16" s="9" t="s">
        <v>295</v>
      </c>
      <c r="BD16" s="9" t="s">
        <v>293</v>
      </c>
      <c r="BE16" s="11" t="s">
        <v>112</v>
      </c>
      <c r="BF16" s="11"/>
      <c r="BG16" s="11"/>
      <c r="BH16" s="11"/>
      <c r="BI16" s="11"/>
      <c r="BJ16" s="9" t="s">
        <v>98</v>
      </c>
      <c r="BK16" s="9" t="s">
        <v>104</v>
      </c>
      <c r="BL16" s="9" t="s">
        <v>112</v>
      </c>
      <c r="BM16" s="9" t="s">
        <v>298</v>
      </c>
      <c r="BN16" s="9" t="s">
        <v>293</v>
      </c>
      <c r="BO16" s="11" t="s">
        <v>98</v>
      </c>
      <c r="BP16" s="11" t="s">
        <v>99</v>
      </c>
      <c r="BQ16" s="11" t="s">
        <v>98</v>
      </c>
      <c r="BR16" s="11" t="s">
        <v>295</v>
      </c>
      <c r="BS16" s="11" t="s">
        <v>293</v>
      </c>
      <c r="BT16" s="9" t="s">
        <v>98</v>
      </c>
      <c r="BU16" s="9" t="s">
        <v>99</v>
      </c>
      <c r="BV16" s="9" t="s">
        <v>98</v>
      </c>
      <c r="BW16" s="9" t="s">
        <v>295</v>
      </c>
      <c r="BX16" s="9" t="s">
        <v>147</v>
      </c>
      <c r="BY16" s="11" t="s">
        <v>98</v>
      </c>
      <c r="BZ16" s="11" t="s">
        <v>99</v>
      </c>
      <c r="CA16" s="11" t="s">
        <v>98</v>
      </c>
      <c r="CB16" s="11" t="s">
        <v>295</v>
      </c>
      <c r="CC16" s="11" t="s">
        <v>147</v>
      </c>
      <c r="CD16" s="9" t="s">
        <v>98</v>
      </c>
      <c r="CE16" s="9" t="s">
        <v>104</v>
      </c>
      <c r="CF16" s="9" t="s">
        <v>98</v>
      </c>
      <c r="CG16" s="9" t="s">
        <v>299</v>
      </c>
      <c r="CH16" s="9" t="s">
        <v>176</v>
      </c>
      <c r="CI16" s="11" t="s">
        <v>98</v>
      </c>
      <c r="CJ16" s="11" t="s">
        <v>99</v>
      </c>
      <c r="CK16" s="11" t="s">
        <v>98</v>
      </c>
      <c r="CL16" s="11" t="s">
        <v>295</v>
      </c>
      <c r="CM16" s="11" t="s">
        <v>293</v>
      </c>
    </row>
    <row r="17" spans="1:91" ht="27.75" customHeight="1">
      <c r="A17" s="9">
        <v>52</v>
      </c>
      <c r="B17" s="10">
        <v>41225.4569328704</v>
      </c>
      <c r="C17" s="9"/>
      <c r="D17" s="9" t="s">
        <v>290</v>
      </c>
      <c r="E17" s="9" t="s">
        <v>291</v>
      </c>
      <c r="F17" s="9">
        <v>10</v>
      </c>
      <c r="G17" s="11" t="s">
        <v>98</v>
      </c>
      <c r="H17" s="11" t="s">
        <v>199</v>
      </c>
      <c r="I17" s="11" t="s">
        <v>112</v>
      </c>
      <c r="J17" s="11" t="s">
        <v>300</v>
      </c>
      <c r="K17" s="11"/>
      <c r="L17" s="9" t="s">
        <v>98</v>
      </c>
      <c r="M17" s="9" t="s">
        <v>199</v>
      </c>
      <c r="N17" s="9" t="s">
        <v>98</v>
      </c>
      <c r="O17" s="9" t="s">
        <v>301</v>
      </c>
      <c r="P17" s="9"/>
      <c r="Q17" s="11" t="s">
        <v>98</v>
      </c>
      <c r="R17" s="11" t="s">
        <v>199</v>
      </c>
      <c r="S17" s="11" t="s">
        <v>98</v>
      </c>
      <c r="T17" s="11" t="s">
        <v>301</v>
      </c>
      <c r="U17" s="11"/>
      <c r="V17" s="9" t="s">
        <v>98</v>
      </c>
      <c r="W17" s="9" t="s">
        <v>104</v>
      </c>
      <c r="X17" s="9" t="s">
        <v>98</v>
      </c>
      <c r="Y17" s="9" t="s">
        <v>302</v>
      </c>
      <c r="Z17" s="9" t="s">
        <v>147</v>
      </c>
      <c r="AA17" s="11" t="s">
        <v>112</v>
      </c>
      <c r="AB17" s="11"/>
      <c r="AC17" s="11"/>
      <c r="AD17" s="11"/>
      <c r="AE17" s="11"/>
      <c r="AF17" s="9" t="s">
        <v>98</v>
      </c>
      <c r="AG17" s="9" t="s">
        <v>99</v>
      </c>
      <c r="AH17" s="9" t="s">
        <v>98</v>
      </c>
      <c r="AI17" s="9" t="s">
        <v>200</v>
      </c>
      <c r="AJ17" s="9" t="s">
        <v>147</v>
      </c>
      <c r="AK17" s="11" t="s">
        <v>112</v>
      </c>
      <c r="AL17" s="11"/>
      <c r="AM17" s="11"/>
      <c r="AN17" s="11"/>
      <c r="AO17" s="11"/>
      <c r="AP17" s="9" t="s">
        <v>98</v>
      </c>
      <c r="AQ17" s="9" t="s">
        <v>199</v>
      </c>
      <c r="AR17" s="9" t="s">
        <v>98</v>
      </c>
      <c r="AS17" s="9" t="s">
        <v>200</v>
      </c>
      <c r="AT17" s="9" t="s">
        <v>147</v>
      </c>
      <c r="AU17" s="11" t="s">
        <v>112</v>
      </c>
      <c r="AV17" s="11"/>
      <c r="AW17" s="11"/>
      <c r="AX17" s="11"/>
      <c r="AY17" s="11"/>
      <c r="AZ17" s="9" t="s">
        <v>112</v>
      </c>
      <c r="BA17" s="9"/>
      <c r="BB17" s="9"/>
      <c r="BC17" s="9"/>
      <c r="BD17" s="9"/>
      <c r="BE17" s="11" t="s">
        <v>98</v>
      </c>
      <c r="BF17" s="11" t="s">
        <v>199</v>
      </c>
      <c r="BG17" s="11" t="s">
        <v>112</v>
      </c>
      <c r="BH17" s="11" t="s">
        <v>200</v>
      </c>
      <c r="BI17" s="11" t="s">
        <v>147</v>
      </c>
      <c r="BJ17" s="9" t="s">
        <v>98</v>
      </c>
      <c r="BK17" s="9" t="s">
        <v>108</v>
      </c>
      <c r="BL17" s="9" t="s">
        <v>112</v>
      </c>
      <c r="BM17" s="9" t="s">
        <v>200</v>
      </c>
      <c r="BN17" s="9" t="s">
        <v>147</v>
      </c>
      <c r="BO17" s="11" t="s">
        <v>98</v>
      </c>
      <c r="BP17" s="11" t="s">
        <v>106</v>
      </c>
      <c r="BQ17" s="11" t="s">
        <v>112</v>
      </c>
      <c r="BR17" s="11" t="s">
        <v>200</v>
      </c>
      <c r="BS17" s="11" t="s">
        <v>147</v>
      </c>
      <c r="BT17" s="9" t="s">
        <v>112</v>
      </c>
      <c r="BU17" s="9"/>
      <c r="BV17" s="9"/>
      <c r="BW17" s="9"/>
      <c r="BX17" s="9"/>
      <c r="BY17" s="11" t="s">
        <v>98</v>
      </c>
      <c r="BZ17" s="11" t="s">
        <v>104</v>
      </c>
      <c r="CA17" s="11" t="s">
        <v>112</v>
      </c>
      <c r="CB17" s="11" t="s">
        <v>200</v>
      </c>
      <c r="CC17" s="11" t="s">
        <v>147</v>
      </c>
      <c r="CD17" s="9" t="s">
        <v>112</v>
      </c>
      <c r="CE17" s="9"/>
      <c r="CF17" s="9"/>
      <c r="CG17" s="9"/>
      <c r="CH17" s="9"/>
      <c r="CI17" s="11" t="s">
        <v>112</v>
      </c>
      <c r="CJ17" s="11"/>
      <c r="CK17" s="11"/>
      <c r="CL17" s="11"/>
      <c r="CM17" s="11"/>
    </row>
    <row r="18" spans="1:91" ht="27.75" customHeight="1">
      <c r="A18" s="9">
        <v>86</v>
      </c>
      <c r="B18" s="10">
        <v>41320.4270833333</v>
      </c>
      <c r="C18" s="9"/>
      <c r="D18" s="9" t="s">
        <v>290</v>
      </c>
      <c r="E18" s="9" t="s">
        <v>291</v>
      </c>
      <c r="F18" s="9">
        <v>6</v>
      </c>
      <c r="G18" s="11" t="s">
        <v>98</v>
      </c>
      <c r="H18" s="11" t="s">
        <v>106</v>
      </c>
      <c r="I18" s="11" t="s">
        <v>112</v>
      </c>
      <c r="J18" s="11" t="s">
        <v>303</v>
      </c>
      <c r="K18" s="11" t="s">
        <v>153</v>
      </c>
      <c r="L18" s="9" t="s">
        <v>98</v>
      </c>
      <c r="M18" s="9" t="s">
        <v>108</v>
      </c>
      <c r="N18" s="9" t="s">
        <v>112</v>
      </c>
      <c r="O18" s="9" t="s">
        <v>260</v>
      </c>
      <c r="P18" s="9" t="s">
        <v>304</v>
      </c>
      <c r="Q18" s="11" t="s">
        <v>98</v>
      </c>
      <c r="R18" s="11" t="s">
        <v>104</v>
      </c>
      <c r="S18" s="11" t="s">
        <v>98</v>
      </c>
      <c r="T18" s="11" t="s">
        <v>305</v>
      </c>
      <c r="U18" s="11" t="s">
        <v>304</v>
      </c>
      <c r="V18" s="9" t="s">
        <v>98</v>
      </c>
      <c r="W18" s="9" t="s">
        <v>104</v>
      </c>
      <c r="X18" s="9" t="s">
        <v>112</v>
      </c>
      <c r="Y18" s="9" t="s">
        <v>306</v>
      </c>
      <c r="Z18" s="9" t="s">
        <v>133</v>
      </c>
      <c r="AA18" s="11" t="s">
        <v>112</v>
      </c>
      <c r="AB18" s="11"/>
      <c r="AC18" s="11"/>
      <c r="AD18" s="11"/>
      <c r="AE18" s="11"/>
      <c r="AF18" s="9" t="s">
        <v>112</v>
      </c>
      <c r="AG18" s="9"/>
      <c r="AH18" s="9"/>
      <c r="AI18" s="9"/>
      <c r="AJ18" s="9"/>
      <c r="AK18" s="11" t="s">
        <v>112</v>
      </c>
      <c r="AL18" s="11"/>
      <c r="AM18" s="11"/>
      <c r="AN18" s="11"/>
      <c r="AO18" s="11"/>
      <c r="AP18" s="9" t="s">
        <v>98</v>
      </c>
      <c r="AQ18" s="9" t="s">
        <v>108</v>
      </c>
      <c r="AR18" s="9" t="s">
        <v>98</v>
      </c>
      <c r="AS18" s="9" t="s">
        <v>307</v>
      </c>
      <c r="AT18" s="9" t="s">
        <v>308</v>
      </c>
      <c r="AU18" s="11" t="s">
        <v>112</v>
      </c>
      <c r="AV18" s="11"/>
      <c r="AW18" s="11"/>
      <c r="AX18" s="11"/>
      <c r="AY18" s="11"/>
      <c r="AZ18" s="9" t="s">
        <v>112</v>
      </c>
      <c r="BA18" s="9"/>
      <c r="BB18" s="9"/>
      <c r="BC18" s="9"/>
      <c r="BD18" s="9"/>
      <c r="BE18" s="11" t="s">
        <v>112</v>
      </c>
      <c r="BF18" s="11"/>
      <c r="BG18" s="11"/>
      <c r="BH18" s="11"/>
      <c r="BI18" s="11"/>
      <c r="BJ18" s="9" t="s">
        <v>112</v>
      </c>
      <c r="BK18" s="9"/>
      <c r="BL18" s="9"/>
      <c r="BM18" s="9"/>
      <c r="BN18" s="9"/>
      <c r="BO18" s="11" t="s">
        <v>98</v>
      </c>
      <c r="BP18" s="11" t="s">
        <v>106</v>
      </c>
      <c r="BQ18" s="11" t="s">
        <v>98</v>
      </c>
      <c r="BR18" s="11" t="s">
        <v>159</v>
      </c>
      <c r="BS18" s="11" t="s">
        <v>101</v>
      </c>
      <c r="BT18" s="9" t="s">
        <v>112</v>
      </c>
      <c r="BU18" s="9"/>
      <c r="BV18" s="9"/>
      <c r="BW18" s="9"/>
      <c r="BX18" s="9"/>
      <c r="BY18" s="11" t="s">
        <v>112</v>
      </c>
      <c r="BZ18" s="11"/>
      <c r="CA18" s="11"/>
      <c r="CB18" s="11"/>
      <c r="CC18" s="11"/>
      <c r="CD18" s="9" t="s">
        <v>98</v>
      </c>
      <c r="CE18" s="9" t="s">
        <v>106</v>
      </c>
      <c r="CF18" s="9" t="s">
        <v>112</v>
      </c>
      <c r="CG18" s="9" t="s">
        <v>309</v>
      </c>
      <c r="CH18" s="9" t="s">
        <v>289</v>
      </c>
      <c r="CI18" s="11" t="s">
        <v>112</v>
      </c>
      <c r="CJ18" s="11"/>
      <c r="CK18" s="11"/>
      <c r="CL18" s="11"/>
      <c r="CM18" s="11"/>
    </row>
    <row r="19" spans="1:91" ht="27.75" customHeight="1">
      <c r="A19" s="9">
        <v>106</v>
      </c>
      <c r="B19" s="10">
        <v>41333.6808912037</v>
      </c>
      <c r="C19" s="9"/>
      <c r="D19" s="9" t="s">
        <v>290</v>
      </c>
      <c r="E19" s="9" t="s">
        <v>291</v>
      </c>
      <c r="F19" s="9">
        <v>6</v>
      </c>
      <c r="G19" s="11" t="s">
        <v>98</v>
      </c>
      <c r="H19" s="11" t="s">
        <v>99</v>
      </c>
      <c r="I19" s="11" t="s">
        <v>112</v>
      </c>
      <c r="J19" s="11" t="s">
        <v>119</v>
      </c>
      <c r="K19" s="11" t="s">
        <v>176</v>
      </c>
      <c r="L19" s="9" t="s">
        <v>98</v>
      </c>
      <c r="M19" s="9" t="s">
        <v>106</v>
      </c>
      <c r="N19" s="9" t="s">
        <v>112</v>
      </c>
      <c r="O19" s="9" t="s">
        <v>310</v>
      </c>
      <c r="P19" s="9" t="s">
        <v>311</v>
      </c>
      <c r="Q19" s="11" t="s">
        <v>98</v>
      </c>
      <c r="R19" s="11" t="s">
        <v>106</v>
      </c>
      <c r="S19" s="11" t="s">
        <v>112</v>
      </c>
      <c r="T19" s="11" t="s">
        <v>312</v>
      </c>
      <c r="U19" s="11" t="s">
        <v>311</v>
      </c>
      <c r="V19" s="9" t="s">
        <v>98</v>
      </c>
      <c r="W19" s="9" t="s">
        <v>108</v>
      </c>
      <c r="X19" s="9" t="s">
        <v>112</v>
      </c>
      <c r="Y19" s="9"/>
      <c r="Z19" s="9" t="s">
        <v>176</v>
      </c>
      <c r="AA19" s="11" t="s">
        <v>112</v>
      </c>
      <c r="AB19" s="11"/>
      <c r="AC19" s="11"/>
      <c r="AD19" s="11"/>
      <c r="AE19" s="11"/>
      <c r="AF19" s="9" t="s">
        <v>112</v>
      </c>
      <c r="AG19" s="9"/>
      <c r="AH19" s="9"/>
      <c r="AI19" s="9"/>
      <c r="AJ19" s="9"/>
      <c r="AK19" s="11" t="s">
        <v>112</v>
      </c>
      <c r="AL19" s="11"/>
      <c r="AM19" s="11"/>
      <c r="AN19" s="11"/>
      <c r="AO19" s="11"/>
      <c r="AP19" s="9" t="s">
        <v>112</v>
      </c>
      <c r="AQ19" s="9"/>
      <c r="AR19" s="9"/>
      <c r="AS19" s="9"/>
      <c r="AT19" s="9"/>
      <c r="AU19" s="11" t="s">
        <v>112</v>
      </c>
      <c r="AV19" s="11"/>
      <c r="AW19" s="11"/>
      <c r="AX19" s="11"/>
      <c r="AY19" s="11"/>
      <c r="AZ19" s="9" t="s">
        <v>112</v>
      </c>
      <c r="BA19" s="9"/>
      <c r="BB19" s="9"/>
      <c r="BC19" s="9"/>
      <c r="BD19" s="9"/>
      <c r="BE19" s="11" t="s">
        <v>112</v>
      </c>
      <c r="BF19" s="11"/>
      <c r="BG19" s="11"/>
      <c r="BH19" s="11"/>
      <c r="BI19" s="11"/>
      <c r="BJ19" s="9" t="s">
        <v>112</v>
      </c>
      <c r="BK19" s="9"/>
      <c r="BL19" s="9"/>
      <c r="BM19" s="9"/>
      <c r="BN19" s="9"/>
      <c r="BO19" s="11" t="s">
        <v>98</v>
      </c>
      <c r="BP19" s="11" t="s">
        <v>106</v>
      </c>
      <c r="BQ19" s="11" t="s">
        <v>112</v>
      </c>
      <c r="BR19" s="11" t="s">
        <v>313</v>
      </c>
      <c r="BS19" s="11" t="s">
        <v>311</v>
      </c>
      <c r="BT19" s="9" t="s">
        <v>112</v>
      </c>
      <c r="BU19" s="9"/>
      <c r="BV19" s="9"/>
      <c r="BW19" s="9"/>
      <c r="BX19" s="9"/>
      <c r="BY19" s="11" t="s">
        <v>112</v>
      </c>
      <c r="BZ19" s="11"/>
      <c r="CA19" s="11"/>
      <c r="CB19" s="11"/>
      <c r="CC19" s="11"/>
      <c r="CD19" s="9" t="s">
        <v>98</v>
      </c>
      <c r="CE19" s="9" t="s">
        <v>108</v>
      </c>
      <c r="CF19" s="9" t="s">
        <v>112</v>
      </c>
      <c r="CG19" s="9" t="s">
        <v>314</v>
      </c>
      <c r="CH19" s="9" t="s">
        <v>176</v>
      </c>
      <c r="CI19" s="11" t="s">
        <v>112</v>
      </c>
      <c r="CJ19" s="11"/>
      <c r="CK19" s="11"/>
      <c r="CL19" s="11"/>
      <c r="CM19" s="11"/>
    </row>
    <row r="20" spans="1:91" ht="27.75" customHeight="1">
      <c r="A20" s="9">
        <v>49</v>
      </c>
      <c r="B20" s="10">
        <v>41204.3902546296</v>
      </c>
      <c r="C20" s="9"/>
      <c r="D20" s="9" t="s">
        <v>315</v>
      </c>
      <c r="E20" s="9" t="s">
        <v>316</v>
      </c>
      <c r="F20" s="9">
        <v>1</v>
      </c>
      <c r="G20" s="11" t="s">
        <v>98</v>
      </c>
      <c r="H20" s="11" t="s">
        <v>99</v>
      </c>
      <c r="I20" s="11" t="s">
        <v>98</v>
      </c>
      <c r="J20" s="11" t="s">
        <v>297</v>
      </c>
      <c r="K20" s="11" t="s">
        <v>293</v>
      </c>
      <c r="L20" s="9" t="s">
        <v>98</v>
      </c>
      <c r="M20" s="9" t="s">
        <v>99</v>
      </c>
      <c r="N20" s="9" t="s">
        <v>98</v>
      </c>
      <c r="O20" s="9" t="s">
        <v>146</v>
      </c>
      <c r="P20" s="9" t="s">
        <v>293</v>
      </c>
      <c r="Q20" s="11" t="s">
        <v>98</v>
      </c>
      <c r="R20" s="11" t="s">
        <v>99</v>
      </c>
      <c r="S20" s="11" t="s">
        <v>98</v>
      </c>
      <c r="T20" s="11" t="s">
        <v>295</v>
      </c>
      <c r="U20" s="11" t="s">
        <v>317</v>
      </c>
      <c r="V20" s="9" t="s">
        <v>98</v>
      </c>
      <c r="W20" s="9" t="s">
        <v>99</v>
      </c>
      <c r="X20" s="9" t="s">
        <v>98</v>
      </c>
      <c r="Y20" s="9" t="s">
        <v>318</v>
      </c>
      <c r="Z20" s="9" t="s">
        <v>147</v>
      </c>
      <c r="AA20" s="11" t="s">
        <v>112</v>
      </c>
      <c r="AB20" s="11"/>
      <c r="AC20" s="11"/>
      <c r="AD20" s="11"/>
      <c r="AE20" s="11"/>
      <c r="AF20" s="9" t="s">
        <v>112</v>
      </c>
      <c r="AG20" s="9"/>
      <c r="AH20" s="9"/>
      <c r="AI20" s="9"/>
      <c r="AJ20" s="9"/>
      <c r="AK20" s="11" t="s">
        <v>98</v>
      </c>
      <c r="AL20" s="11" t="s">
        <v>104</v>
      </c>
      <c r="AM20" s="11" t="s">
        <v>98</v>
      </c>
      <c r="AN20" s="11" t="s">
        <v>319</v>
      </c>
      <c r="AO20" s="11" t="s">
        <v>147</v>
      </c>
      <c r="AP20" s="9" t="s">
        <v>98</v>
      </c>
      <c r="AQ20" s="9" t="s">
        <v>99</v>
      </c>
      <c r="AR20" s="9" t="s">
        <v>98</v>
      </c>
      <c r="AS20" s="9" t="s">
        <v>294</v>
      </c>
      <c r="AT20" s="9" t="s">
        <v>147</v>
      </c>
      <c r="AU20" s="11" t="s">
        <v>98</v>
      </c>
      <c r="AV20" s="11" t="s">
        <v>104</v>
      </c>
      <c r="AW20" s="11" t="s">
        <v>98</v>
      </c>
      <c r="AX20" s="11" t="s">
        <v>320</v>
      </c>
      <c r="AY20" s="11" t="s">
        <v>147</v>
      </c>
      <c r="AZ20" s="9" t="s">
        <v>98</v>
      </c>
      <c r="BA20" s="9" t="s">
        <v>99</v>
      </c>
      <c r="BB20" s="9" t="s">
        <v>98</v>
      </c>
      <c r="BC20" s="9" t="s">
        <v>275</v>
      </c>
      <c r="BD20" s="9" t="s">
        <v>147</v>
      </c>
      <c r="BE20" s="11" t="s">
        <v>98</v>
      </c>
      <c r="BF20" s="11" t="s">
        <v>104</v>
      </c>
      <c r="BG20" s="11" t="s">
        <v>112</v>
      </c>
      <c r="BH20" s="11" t="s">
        <v>292</v>
      </c>
      <c r="BI20" s="11" t="s">
        <v>147</v>
      </c>
      <c r="BJ20" s="9" t="s">
        <v>98</v>
      </c>
      <c r="BK20" s="9" t="s">
        <v>99</v>
      </c>
      <c r="BL20" s="9" t="s">
        <v>112</v>
      </c>
      <c r="BM20" s="9" t="s">
        <v>321</v>
      </c>
      <c r="BN20" s="9" t="s">
        <v>147</v>
      </c>
      <c r="BO20" s="11" t="s">
        <v>98</v>
      </c>
      <c r="BP20" s="11" t="s">
        <v>99</v>
      </c>
      <c r="BQ20" s="11" t="s">
        <v>98</v>
      </c>
      <c r="BR20" s="11" t="s">
        <v>294</v>
      </c>
      <c r="BS20" s="11" t="s">
        <v>147</v>
      </c>
      <c r="BT20" s="9" t="s">
        <v>98</v>
      </c>
      <c r="BU20" s="9" t="s">
        <v>99</v>
      </c>
      <c r="BV20" s="9" t="s">
        <v>98</v>
      </c>
      <c r="BW20" s="9" t="s">
        <v>297</v>
      </c>
      <c r="BX20" s="9" t="s">
        <v>147</v>
      </c>
      <c r="BY20" s="11" t="s">
        <v>98</v>
      </c>
      <c r="BZ20" s="11" t="s">
        <v>104</v>
      </c>
      <c r="CA20" s="11" t="s">
        <v>98</v>
      </c>
      <c r="CB20" s="11" t="s">
        <v>320</v>
      </c>
      <c r="CC20" s="11" t="s">
        <v>147</v>
      </c>
      <c r="CD20" s="9" t="s">
        <v>98</v>
      </c>
      <c r="CE20" s="9" t="s">
        <v>99</v>
      </c>
      <c r="CF20" s="9" t="s">
        <v>98</v>
      </c>
      <c r="CG20" s="9" t="s">
        <v>320</v>
      </c>
      <c r="CH20" s="9" t="s">
        <v>176</v>
      </c>
      <c r="CI20" s="11" t="s">
        <v>98</v>
      </c>
      <c r="CJ20" s="11" t="s">
        <v>99</v>
      </c>
      <c r="CK20" s="11" t="s">
        <v>98</v>
      </c>
      <c r="CL20" s="11" t="s">
        <v>294</v>
      </c>
      <c r="CM20" s="11" t="s">
        <v>147</v>
      </c>
    </row>
    <row r="21" spans="1:91" ht="27.75" customHeight="1">
      <c r="A21" s="9">
        <v>103</v>
      </c>
      <c r="B21" s="10">
        <v>41333.6740162037</v>
      </c>
      <c r="C21" s="9"/>
      <c r="D21" s="9" t="s">
        <v>315</v>
      </c>
      <c r="E21" s="9" t="s">
        <v>316</v>
      </c>
      <c r="F21" s="9">
        <v>3</v>
      </c>
      <c r="G21" s="11" t="s">
        <v>98</v>
      </c>
      <c r="H21" s="11" t="s">
        <v>99</v>
      </c>
      <c r="I21" s="11" t="s">
        <v>112</v>
      </c>
      <c r="J21" s="11" t="s">
        <v>322</v>
      </c>
      <c r="K21" s="11" t="s">
        <v>176</v>
      </c>
      <c r="L21" s="9" t="s">
        <v>98</v>
      </c>
      <c r="M21" s="9" t="s">
        <v>106</v>
      </c>
      <c r="N21" s="9" t="s">
        <v>112</v>
      </c>
      <c r="O21" s="9" t="s">
        <v>323</v>
      </c>
      <c r="P21" s="9" t="s">
        <v>176</v>
      </c>
      <c r="Q21" s="11" t="s">
        <v>98</v>
      </c>
      <c r="R21" s="11" t="s">
        <v>106</v>
      </c>
      <c r="S21" s="11" t="s">
        <v>112</v>
      </c>
      <c r="T21" s="11" t="s">
        <v>312</v>
      </c>
      <c r="U21" s="11" t="s">
        <v>311</v>
      </c>
      <c r="V21" s="9" t="s">
        <v>112</v>
      </c>
      <c r="W21" s="9"/>
      <c r="X21" s="9"/>
      <c r="Y21" s="9"/>
      <c r="Z21" s="9"/>
      <c r="AA21" s="11" t="s">
        <v>112</v>
      </c>
      <c r="AB21" s="11"/>
      <c r="AC21" s="11"/>
      <c r="AD21" s="11"/>
      <c r="AE21" s="11"/>
      <c r="AF21" s="9" t="s">
        <v>112</v>
      </c>
      <c r="AG21" s="9"/>
      <c r="AH21" s="9"/>
      <c r="AI21" s="9"/>
      <c r="AJ21" s="9"/>
      <c r="AK21" s="11" t="s">
        <v>112</v>
      </c>
      <c r="AL21" s="11"/>
      <c r="AM21" s="11"/>
      <c r="AN21" s="11"/>
      <c r="AO21" s="11"/>
      <c r="AP21" s="9" t="s">
        <v>112</v>
      </c>
      <c r="AQ21" s="9"/>
      <c r="AR21" s="9"/>
      <c r="AS21" s="9"/>
      <c r="AT21" s="9"/>
      <c r="AU21" s="11" t="s">
        <v>112</v>
      </c>
      <c r="AV21" s="11"/>
      <c r="AW21" s="11"/>
      <c r="AX21" s="11"/>
      <c r="AY21" s="11"/>
      <c r="AZ21" s="9" t="s">
        <v>112</v>
      </c>
      <c r="BA21" s="9"/>
      <c r="BB21" s="9"/>
      <c r="BC21" s="9"/>
      <c r="BD21" s="9"/>
      <c r="BE21" s="11" t="s">
        <v>112</v>
      </c>
      <c r="BF21" s="11"/>
      <c r="BG21" s="11"/>
      <c r="BH21" s="11"/>
      <c r="BI21" s="11"/>
      <c r="BJ21" s="9" t="s">
        <v>112</v>
      </c>
      <c r="BK21" s="9"/>
      <c r="BL21" s="9"/>
      <c r="BM21" s="9"/>
      <c r="BN21" s="9"/>
      <c r="BO21" s="11" t="s">
        <v>98</v>
      </c>
      <c r="BP21" s="11" t="s">
        <v>106</v>
      </c>
      <c r="BQ21" s="11" t="s">
        <v>112</v>
      </c>
      <c r="BR21" s="11" t="s">
        <v>313</v>
      </c>
      <c r="BS21" s="11" t="s">
        <v>207</v>
      </c>
      <c r="BT21" s="9" t="s">
        <v>112</v>
      </c>
      <c r="BU21" s="9"/>
      <c r="BV21" s="9"/>
      <c r="BW21" s="9"/>
      <c r="BX21" s="9"/>
      <c r="BY21" s="11" t="s">
        <v>112</v>
      </c>
      <c r="BZ21" s="11"/>
      <c r="CA21" s="11"/>
      <c r="CB21" s="11"/>
      <c r="CC21" s="11"/>
      <c r="CD21" s="9" t="s">
        <v>98</v>
      </c>
      <c r="CE21" s="9" t="s">
        <v>106</v>
      </c>
      <c r="CF21" s="9" t="s">
        <v>112</v>
      </c>
      <c r="CG21" s="9" t="s">
        <v>324</v>
      </c>
      <c r="CH21" s="9" t="s">
        <v>176</v>
      </c>
      <c r="CI21" s="11" t="s">
        <v>112</v>
      </c>
      <c r="CJ21" s="11"/>
      <c r="CK21" s="11"/>
      <c r="CL21" s="11"/>
      <c r="CM21" s="11"/>
    </row>
    <row r="22" spans="1:91" ht="27.75" customHeight="1">
      <c r="A22" s="9">
        <v>105</v>
      </c>
      <c r="B22" s="10">
        <v>41333.6790972222</v>
      </c>
      <c r="C22" s="9"/>
      <c r="D22" s="9" t="s">
        <v>325</v>
      </c>
      <c r="E22" s="9" t="s">
        <v>326</v>
      </c>
      <c r="F22" s="9">
        <v>8</v>
      </c>
      <c r="G22" s="11" t="s">
        <v>98</v>
      </c>
      <c r="H22" s="11" t="s">
        <v>99</v>
      </c>
      <c r="I22" s="11" t="s">
        <v>112</v>
      </c>
      <c r="J22" s="11" t="s">
        <v>119</v>
      </c>
      <c r="K22" s="11"/>
      <c r="L22" s="9" t="s">
        <v>98</v>
      </c>
      <c r="M22" s="9" t="s">
        <v>106</v>
      </c>
      <c r="N22" s="9" t="s">
        <v>112</v>
      </c>
      <c r="O22" s="9" t="s">
        <v>327</v>
      </c>
      <c r="P22" s="9" t="s">
        <v>311</v>
      </c>
      <c r="Q22" s="11" t="s">
        <v>98</v>
      </c>
      <c r="R22" s="11" t="s">
        <v>99</v>
      </c>
      <c r="S22" s="11" t="s">
        <v>98</v>
      </c>
      <c r="T22" s="11" t="s">
        <v>328</v>
      </c>
      <c r="U22" s="11" t="s">
        <v>311</v>
      </c>
      <c r="V22" s="9" t="s">
        <v>98</v>
      </c>
      <c r="W22" s="9" t="s">
        <v>106</v>
      </c>
      <c r="X22" s="9" t="s">
        <v>112</v>
      </c>
      <c r="Y22" s="9"/>
      <c r="Z22" s="9" t="s">
        <v>329</v>
      </c>
      <c r="AA22" s="11" t="s">
        <v>112</v>
      </c>
      <c r="AB22" s="11"/>
      <c r="AC22" s="11"/>
      <c r="AD22" s="11"/>
      <c r="AE22" s="11"/>
      <c r="AF22" s="9" t="s">
        <v>98</v>
      </c>
      <c r="AG22" s="9" t="s">
        <v>108</v>
      </c>
      <c r="AH22" s="9" t="s">
        <v>112</v>
      </c>
      <c r="AI22" s="9"/>
      <c r="AJ22" s="9" t="s">
        <v>311</v>
      </c>
      <c r="AK22" s="11" t="s">
        <v>112</v>
      </c>
      <c r="AL22" s="11"/>
      <c r="AM22" s="11"/>
      <c r="AN22" s="11"/>
      <c r="AO22" s="11"/>
      <c r="AP22" s="9" t="s">
        <v>112</v>
      </c>
      <c r="AQ22" s="9"/>
      <c r="AR22" s="9"/>
      <c r="AS22" s="9"/>
      <c r="AT22" s="9"/>
      <c r="AU22" s="11" t="s">
        <v>112</v>
      </c>
      <c r="AV22" s="11"/>
      <c r="AW22" s="11"/>
      <c r="AX22" s="11"/>
      <c r="AY22" s="11"/>
      <c r="AZ22" s="9" t="s">
        <v>112</v>
      </c>
      <c r="BA22" s="9"/>
      <c r="BB22" s="9"/>
      <c r="BC22" s="9"/>
      <c r="BD22" s="9"/>
      <c r="BE22" s="11" t="s">
        <v>112</v>
      </c>
      <c r="BF22" s="11"/>
      <c r="BG22" s="11"/>
      <c r="BH22" s="11"/>
      <c r="BI22" s="11"/>
      <c r="BJ22" s="9" t="s">
        <v>112</v>
      </c>
      <c r="BK22" s="9"/>
      <c r="BL22" s="9"/>
      <c r="BM22" s="9"/>
      <c r="BN22" s="9"/>
      <c r="BO22" s="11" t="s">
        <v>112</v>
      </c>
      <c r="BP22" s="11"/>
      <c r="BQ22" s="11"/>
      <c r="BR22" s="11"/>
      <c r="BS22" s="11"/>
      <c r="BT22" s="9" t="s">
        <v>112</v>
      </c>
      <c r="BU22" s="9"/>
      <c r="BV22" s="9"/>
      <c r="BW22" s="9"/>
      <c r="BX22" s="9"/>
      <c r="BY22" s="11" t="s">
        <v>112</v>
      </c>
      <c r="BZ22" s="11"/>
      <c r="CA22" s="11"/>
      <c r="CB22" s="11"/>
      <c r="CC22" s="11"/>
      <c r="CD22" s="9" t="s">
        <v>98</v>
      </c>
      <c r="CE22" s="9" t="s">
        <v>106</v>
      </c>
      <c r="CF22" s="9" t="s">
        <v>112</v>
      </c>
      <c r="CG22" s="9" t="s">
        <v>330</v>
      </c>
      <c r="CH22" s="9" t="s">
        <v>176</v>
      </c>
      <c r="CI22" s="11" t="s">
        <v>98</v>
      </c>
      <c r="CJ22" s="11" t="s">
        <v>106</v>
      </c>
      <c r="CK22" s="11" t="s">
        <v>112</v>
      </c>
      <c r="CL22" s="11" t="s">
        <v>330</v>
      </c>
      <c r="CM22" s="11"/>
    </row>
    <row r="23" spans="1:91" ht="27.75" customHeight="1">
      <c r="A23" s="9">
        <v>104</v>
      </c>
      <c r="B23" s="10">
        <v>41333.677025463</v>
      </c>
      <c r="C23" s="9"/>
      <c r="D23" s="9" t="s">
        <v>331</v>
      </c>
      <c r="E23" s="9" t="s">
        <v>332</v>
      </c>
      <c r="F23" s="9">
        <v>2</v>
      </c>
      <c r="G23" s="11" t="s">
        <v>98</v>
      </c>
      <c r="H23" s="11" t="s">
        <v>99</v>
      </c>
      <c r="I23" s="11" t="s">
        <v>98</v>
      </c>
      <c r="J23" s="11" t="s">
        <v>322</v>
      </c>
      <c r="K23" s="11" t="s">
        <v>176</v>
      </c>
      <c r="L23" s="9" t="s">
        <v>98</v>
      </c>
      <c r="M23" s="9" t="s">
        <v>99</v>
      </c>
      <c r="N23" s="9" t="s">
        <v>98</v>
      </c>
      <c r="O23" s="9" t="s">
        <v>333</v>
      </c>
      <c r="P23" s="9" t="s">
        <v>147</v>
      </c>
      <c r="Q23" s="11" t="s">
        <v>98</v>
      </c>
      <c r="R23" s="11" t="s">
        <v>99</v>
      </c>
      <c r="S23" s="11" t="s">
        <v>98</v>
      </c>
      <c r="T23" s="11" t="s">
        <v>334</v>
      </c>
      <c r="U23" s="11" t="s">
        <v>147</v>
      </c>
      <c r="V23" s="9" t="s">
        <v>98</v>
      </c>
      <c r="W23" s="9" t="s">
        <v>99</v>
      </c>
      <c r="X23" s="9"/>
      <c r="Y23" s="9"/>
      <c r="Z23" s="9"/>
      <c r="AA23" s="11" t="s">
        <v>98</v>
      </c>
      <c r="AB23" s="11" t="s">
        <v>106</v>
      </c>
      <c r="AC23" s="11" t="s">
        <v>98</v>
      </c>
      <c r="AD23" s="11" t="s">
        <v>335</v>
      </c>
      <c r="AE23" s="11" t="s">
        <v>311</v>
      </c>
      <c r="AF23" s="9" t="s">
        <v>98</v>
      </c>
      <c r="AG23" s="9" t="s">
        <v>99</v>
      </c>
      <c r="AH23" s="9" t="s">
        <v>98</v>
      </c>
      <c r="AI23" s="9"/>
      <c r="AJ23" s="9" t="s">
        <v>311</v>
      </c>
      <c r="AK23" s="11" t="s">
        <v>98</v>
      </c>
      <c r="AL23" s="11" t="s">
        <v>104</v>
      </c>
      <c r="AM23" s="11" t="s">
        <v>112</v>
      </c>
      <c r="AN23" s="11" t="s">
        <v>336</v>
      </c>
      <c r="AO23" s="11" t="s">
        <v>311</v>
      </c>
      <c r="AP23" s="9" t="s">
        <v>112</v>
      </c>
      <c r="AQ23" s="9"/>
      <c r="AR23" s="9"/>
      <c r="AS23" s="9"/>
      <c r="AT23" s="9"/>
      <c r="AU23" s="11" t="s">
        <v>112</v>
      </c>
      <c r="AV23" s="11"/>
      <c r="AW23" s="11"/>
      <c r="AX23" s="11"/>
      <c r="AY23" s="11"/>
      <c r="AZ23" s="9" t="s">
        <v>112</v>
      </c>
      <c r="BA23" s="9"/>
      <c r="BB23" s="9"/>
      <c r="BC23" s="9"/>
      <c r="BD23" s="9"/>
      <c r="BE23" s="11" t="s">
        <v>112</v>
      </c>
      <c r="BF23" s="11"/>
      <c r="BG23" s="11"/>
      <c r="BH23" s="11"/>
      <c r="BI23" s="11"/>
      <c r="BJ23" s="9" t="s">
        <v>112</v>
      </c>
      <c r="BK23" s="9"/>
      <c r="BL23" s="9"/>
      <c r="BM23" s="9"/>
      <c r="BN23" s="9"/>
      <c r="BO23" s="11" t="s">
        <v>112</v>
      </c>
      <c r="BP23" s="11"/>
      <c r="BQ23" s="11"/>
      <c r="BR23" s="11"/>
      <c r="BS23" s="11"/>
      <c r="BT23" s="9" t="s">
        <v>112</v>
      </c>
      <c r="BU23" s="9"/>
      <c r="BV23" s="9"/>
      <c r="BW23" s="9"/>
      <c r="BX23" s="9"/>
      <c r="BY23" s="11" t="s">
        <v>112</v>
      </c>
      <c r="BZ23" s="11"/>
      <c r="CA23" s="11"/>
      <c r="CB23" s="11"/>
      <c r="CC23" s="11"/>
      <c r="CD23" s="9" t="s">
        <v>98</v>
      </c>
      <c r="CE23" s="9" t="s">
        <v>99</v>
      </c>
      <c r="CF23" s="9" t="s">
        <v>112</v>
      </c>
      <c r="CG23" s="9" t="s">
        <v>337</v>
      </c>
      <c r="CH23" s="9" t="s">
        <v>247</v>
      </c>
      <c r="CI23" s="11" t="s">
        <v>98</v>
      </c>
      <c r="CJ23" s="11" t="s">
        <v>106</v>
      </c>
      <c r="CK23" s="11" t="s">
        <v>112</v>
      </c>
      <c r="CL23" s="11" t="s">
        <v>338</v>
      </c>
      <c r="CM23" s="11" t="s">
        <v>176</v>
      </c>
    </row>
    <row r="24" spans="1:91" ht="27.75" customHeight="1">
      <c r="A24" s="9">
        <v>51</v>
      </c>
      <c r="B24" s="10">
        <v>41207.8170138889</v>
      </c>
      <c r="C24" s="9"/>
      <c r="D24" s="9" t="s">
        <v>339</v>
      </c>
      <c r="E24" s="9" t="s">
        <v>340</v>
      </c>
      <c r="F24" s="9">
        <v>4</v>
      </c>
      <c r="G24" s="11" t="s">
        <v>98</v>
      </c>
      <c r="H24" s="11" t="s">
        <v>106</v>
      </c>
      <c r="I24" s="11" t="s">
        <v>98</v>
      </c>
      <c r="J24" s="11" t="s">
        <v>341</v>
      </c>
      <c r="K24" s="11" t="s">
        <v>178</v>
      </c>
      <c r="L24" s="9" t="s">
        <v>98</v>
      </c>
      <c r="M24" s="9" t="s">
        <v>99</v>
      </c>
      <c r="N24" s="9" t="s">
        <v>98</v>
      </c>
      <c r="O24" s="9" t="s">
        <v>342</v>
      </c>
      <c r="P24" s="9" t="s">
        <v>343</v>
      </c>
      <c r="Q24" s="11" t="s">
        <v>98</v>
      </c>
      <c r="R24" s="11" t="s">
        <v>106</v>
      </c>
      <c r="S24" s="11" t="s">
        <v>98</v>
      </c>
      <c r="T24" s="11" t="s">
        <v>344</v>
      </c>
      <c r="U24" s="11" t="s">
        <v>101</v>
      </c>
      <c r="V24" s="9" t="s">
        <v>98</v>
      </c>
      <c r="W24" s="9" t="s">
        <v>108</v>
      </c>
      <c r="X24" s="9" t="s">
        <v>112</v>
      </c>
      <c r="Y24" s="9" t="s">
        <v>345</v>
      </c>
      <c r="Z24" s="9" t="s">
        <v>346</v>
      </c>
      <c r="AA24" s="11" t="s">
        <v>112</v>
      </c>
      <c r="AB24" s="11"/>
      <c r="AC24" s="11"/>
      <c r="AD24" s="11"/>
      <c r="AE24" s="11"/>
      <c r="AF24" s="9" t="s">
        <v>112</v>
      </c>
      <c r="AG24" s="9"/>
      <c r="AH24" s="9"/>
      <c r="AI24" s="9"/>
      <c r="AJ24" s="9"/>
      <c r="AK24" s="11" t="s">
        <v>112</v>
      </c>
      <c r="AL24" s="11"/>
      <c r="AM24" s="11"/>
      <c r="AN24" s="11"/>
      <c r="AO24" s="11"/>
      <c r="AP24" s="9" t="s">
        <v>98</v>
      </c>
      <c r="AQ24" s="9" t="s">
        <v>108</v>
      </c>
      <c r="AR24" s="9" t="s">
        <v>112</v>
      </c>
      <c r="AS24" s="9" t="s">
        <v>347</v>
      </c>
      <c r="AT24" s="9" t="s">
        <v>346</v>
      </c>
      <c r="AU24" s="11" t="s">
        <v>112</v>
      </c>
      <c r="AV24" s="11"/>
      <c r="AW24" s="11"/>
      <c r="AX24" s="11"/>
      <c r="AY24" s="11"/>
      <c r="AZ24" s="9" t="s">
        <v>112</v>
      </c>
      <c r="BA24" s="9"/>
      <c r="BB24" s="9"/>
      <c r="BC24" s="9"/>
      <c r="BD24" s="9"/>
      <c r="BE24" s="11" t="s">
        <v>112</v>
      </c>
      <c r="BF24" s="11"/>
      <c r="BG24" s="11"/>
      <c r="BH24" s="11"/>
      <c r="BI24" s="11"/>
      <c r="BJ24" s="9" t="s">
        <v>98</v>
      </c>
      <c r="BK24" s="9" t="s">
        <v>104</v>
      </c>
      <c r="BL24" s="9" t="s">
        <v>112</v>
      </c>
      <c r="BM24" s="9" t="s">
        <v>348</v>
      </c>
      <c r="BN24" s="9" t="s">
        <v>346</v>
      </c>
      <c r="BO24" s="11" t="s">
        <v>98</v>
      </c>
      <c r="BP24" s="11" t="s">
        <v>106</v>
      </c>
      <c r="BQ24" s="11" t="s">
        <v>112</v>
      </c>
      <c r="BR24" s="11" t="s">
        <v>349</v>
      </c>
      <c r="BS24" s="11"/>
      <c r="BT24" s="9" t="s">
        <v>112</v>
      </c>
      <c r="BU24" s="9"/>
      <c r="BV24" s="9"/>
      <c r="BW24" s="9"/>
      <c r="BX24" s="9"/>
      <c r="BY24" s="11" t="s">
        <v>98</v>
      </c>
      <c r="BZ24" s="11" t="s">
        <v>106</v>
      </c>
      <c r="CA24" s="11" t="s">
        <v>112</v>
      </c>
      <c r="CB24" s="11" t="s">
        <v>350</v>
      </c>
      <c r="CC24" s="11" t="s">
        <v>346</v>
      </c>
      <c r="CD24" s="9" t="s">
        <v>98</v>
      </c>
      <c r="CE24" s="9" t="s">
        <v>104</v>
      </c>
      <c r="CF24" s="9" t="s">
        <v>98</v>
      </c>
      <c r="CG24" s="9" t="s">
        <v>351</v>
      </c>
      <c r="CH24" s="9" t="s">
        <v>352</v>
      </c>
      <c r="CI24" s="11" t="s">
        <v>98</v>
      </c>
      <c r="CJ24" s="11" t="s">
        <v>108</v>
      </c>
      <c r="CK24" s="11" t="s">
        <v>112</v>
      </c>
      <c r="CL24" s="11" t="s">
        <v>353</v>
      </c>
      <c r="CM24" s="11" t="s">
        <v>346</v>
      </c>
    </row>
    <row r="25" spans="1:91" ht="27.75" customHeight="1">
      <c r="A25" s="9">
        <v>85</v>
      </c>
      <c r="B25" s="10">
        <v>41320.4081365741</v>
      </c>
      <c r="C25" s="9"/>
      <c r="D25" s="9" t="s">
        <v>354</v>
      </c>
      <c r="E25" s="9" t="s">
        <v>355</v>
      </c>
      <c r="F25" s="9">
        <v>1</v>
      </c>
      <c r="G25" s="11" t="s">
        <v>98</v>
      </c>
      <c r="H25" s="11" t="s">
        <v>199</v>
      </c>
      <c r="I25" s="11" t="s">
        <v>112</v>
      </c>
      <c r="J25" s="11" t="s">
        <v>324</v>
      </c>
      <c r="K25" s="11" t="s">
        <v>176</v>
      </c>
      <c r="L25" s="9" t="s">
        <v>112</v>
      </c>
      <c r="M25" s="9"/>
      <c r="N25" s="9"/>
      <c r="O25" s="9"/>
      <c r="P25" s="9"/>
      <c r="Q25" s="11" t="s">
        <v>98</v>
      </c>
      <c r="R25" s="11" t="s">
        <v>99</v>
      </c>
      <c r="S25" s="11" t="s">
        <v>98</v>
      </c>
      <c r="T25" s="11" t="s">
        <v>356</v>
      </c>
      <c r="U25" s="11" t="s">
        <v>176</v>
      </c>
      <c r="V25" s="9" t="s">
        <v>98</v>
      </c>
      <c r="W25" s="9" t="s">
        <v>108</v>
      </c>
      <c r="X25" s="9" t="s">
        <v>98</v>
      </c>
      <c r="Y25" s="9" t="s">
        <v>357</v>
      </c>
      <c r="Z25" s="9" t="s">
        <v>176</v>
      </c>
      <c r="AA25" s="11" t="s">
        <v>112</v>
      </c>
      <c r="AB25" s="11"/>
      <c r="AC25" s="11"/>
      <c r="AD25" s="11"/>
      <c r="AE25" s="11"/>
      <c r="AF25" s="9" t="s">
        <v>112</v>
      </c>
      <c r="AG25" s="9"/>
      <c r="AH25" s="9"/>
      <c r="AI25" s="9"/>
      <c r="AJ25" s="9"/>
      <c r="AK25" s="11" t="s">
        <v>98</v>
      </c>
      <c r="AL25" s="11" t="s">
        <v>104</v>
      </c>
      <c r="AM25" s="11" t="s">
        <v>112</v>
      </c>
      <c r="AN25" s="11" t="s">
        <v>358</v>
      </c>
      <c r="AO25" s="11" t="s">
        <v>176</v>
      </c>
      <c r="AP25" s="9" t="s">
        <v>112</v>
      </c>
      <c r="AQ25" s="9"/>
      <c r="AR25" s="9"/>
      <c r="AS25" s="9"/>
      <c r="AT25" s="9"/>
      <c r="AU25" s="11" t="s">
        <v>112</v>
      </c>
      <c r="AV25" s="11"/>
      <c r="AW25" s="11"/>
      <c r="AX25" s="11"/>
      <c r="AY25" s="11"/>
      <c r="AZ25" s="9" t="s">
        <v>98</v>
      </c>
      <c r="BA25" s="9" t="s">
        <v>108</v>
      </c>
      <c r="BB25" s="9" t="s">
        <v>112</v>
      </c>
      <c r="BC25" s="9" t="s">
        <v>190</v>
      </c>
      <c r="BD25" s="9" t="s">
        <v>176</v>
      </c>
      <c r="BE25" s="11" t="s">
        <v>112</v>
      </c>
      <c r="BF25" s="11"/>
      <c r="BG25" s="11"/>
      <c r="BH25" s="11"/>
      <c r="BI25" s="11"/>
      <c r="BJ25" s="9" t="s">
        <v>98</v>
      </c>
      <c r="BK25" s="9" t="s">
        <v>104</v>
      </c>
      <c r="BL25" s="9" t="s">
        <v>98</v>
      </c>
      <c r="BM25" s="9" t="s">
        <v>358</v>
      </c>
      <c r="BN25" s="9" t="s">
        <v>176</v>
      </c>
      <c r="BO25" s="11" t="s">
        <v>98</v>
      </c>
      <c r="BP25" s="11" t="s">
        <v>104</v>
      </c>
      <c r="BQ25" s="11" t="s">
        <v>112</v>
      </c>
      <c r="BR25" s="11" t="s">
        <v>358</v>
      </c>
      <c r="BS25" s="11" t="s">
        <v>176</v>
      </c>
      <c r="BT25" s="9" t="s">
        <v>112</v>
      </c>
      <c r="BU25" s="9"/>
      <c r="BV25" s="9"/>
      <c r="BW25" s="9"/>
      <c r="BX25" s="9"/>
      <c r="BY25" s="11" t="s">
        <v>112</v>
      </c>
      <c r="BZ25" s="11"/>
      <c r="CA25" s="11"/>
      <c r="CB25" s="11"/>
      <c r="CC25" s="11"/>
      <c r="CD25" s="9" t="s">
        <v>98</v>
      </c>
      <c r="CE25" s="9" t="s">
        <v>108</v>
      </c>
      <c r="CF25" s="9" t="s">
        <v>112</v>
      </c>
      <c r="CG25" s="9" t="s">
        <v>296</v>
      </c>
      <c r="CH25" s="9" t="s">
        <v>176</v>
      </c>
      <c r="CI25" s="11" t="s">
        <v>112</v>
      </c>
      <c r="CJ25" s="11"/>
      <c r="CK25" s="11"/>
      <c r="CL25" s="11"/>
      <c r="CM25" s="11"/>
    </row>
    <row r="26" spans="1:91" ht="27.75" customHeight="1">
      <c r="A26" s="9">
        <v>56</v>
      </c>
      <c r="B26" s="10">
        <v>41229.6835300926</v>
      </c>
      <c r="C26" s="9"/>
      <c r="D26" s="9" t="s">
        <v>359</v>
      </c>
      <c r="E26" s="9" t="s">
        <v>360</v>
      </c>
      <c r="F26" s="9">
        <v>2</v>
      </c>
      <c r="G26" s="11" t="s">
        <v>112</v>
      </c>
      <c r="H26" s="11"/>
      <c r="I26" s="11"/>
      <c r="J26" s="11"/>
      <c r="K26" s="11"/>
      <c r="L26" s="9" t="s">
        <v>112</v>
      </c>
      <c r="M26" s="9"/>
      <c r="N26" s="9"/>
      <c r="O26" s="9"/>
      <c r="P26" s="9"/>
      <c r="Q26" s="11" t="s">
        <v>98</v>
      </c>
      <c r="R26" s="11" t="s">
        <v>99</v>
      </c>
      <c r="S26" s="11" t="s">
        <v>98</v>
      </c>
      <c r="T26" s="11" t="s">
        <v>361</v>
      </c>
      <c r="U26" s="11" t="s">
        <v>362</v>
      </c>
      <c r="V26" s="9" t="s">
        <v>98</v>
      </c>
      <c r="W26" s="9" t="s">
        <v>104</v>
      </c>
      <c r="X26" s="9" t="s">
        <v>98</v>
      </c>
      <c r="Y26" s="9" t="s">
        <v>279</v>
      </c>
      <c r="Z26" s="9" t="s">
        <v>363</v>
      </c>
      <c r="AA26" s="11" t="s">
        <v>112</v>
      </c>
      <c r="AB26" s="11"/>
      <c r="AC26" s="11"/>
      <c r="AD26" s="11"/>
      <c r="AE26" s="11"/>
      <c r="AF26" s="9" t="s">
        <v>112</v>
      </c>
      <c r="AG26" s="9"/>
      <c r="AH26" s="9"/>
      <c r="AI26" s="9"/>
      <c r="AJ26" s="9"/>
      <c r="AK26" s="11" t="s">
        <v>112</v>
      </c>
      <c r="AL26" s="11"/>
      <c r="AM26" s="11"/>
      <c r="AN26" s="11"/>
      <c r="AO26" s="11"/>
      <c r="AP26" s="9" t="s">
        <v>112</v>
      </c>
      <c r="AQ26" s="9"/>
      <c r="AR26" s="9"/>
      <c r="AS26" s="9"/>
      <c r="AT26" s="9"/>
      <c r="AU26" s="11" t="s">
        <v>98</v>
      </c>
      <c r="AV26" s="11" t="s">
        <v>108</v>
      </c>
      <c r="AW26" s="11" t="s">
        <v>98</v>
      </c>
      <c r="AX26" s="11" t="s">
        <v>364</v>
      </c>
      <c r="AY26" s="11" t="s">
        <v>103</v>
      </c>
      <c r="AZ26" s="9" t="s">
        <v>112</v>
      </c>
      <c r="BA26" s="9"/>
      <c r="BB26" s="9"/>
      <c r="BC26" s="9"/>
      <c r="BD26" s="9"/>
      <c r="BE26" s="11" t="s">
        <v>112</v>
      </c>
      <c r="BF26" s="11"/>
      <c r="BG26" s="11"/>
      <c r="BH26" s="11"/>
      <c r="BI26" s="11"/>
      <c r="BJ26" s="9" t="s">
        <v>98</v>
      </c>
      <c r="BK26" s="9" t="s">
        <v>108</v>
      </c>
      <c r="BL26" s="9" t="s">
        <v>98</v>
      </c>
      <c r="BM26" s="9" t="s">
        <v>146</v>
      </c>
      <c r="BN26" s="9" t="s">
        <v>147</v>
      </c>
      <c r="BO26" s="11" t="s">
        <v>98</v>
      </c>
      <c r="BP26" s="11" t="s">
        <v>199</v>
      </c>
      <c r="BQ26" s="11" t="s">
        <v>112</v>
      </c>
      <c r="BR26" s="11" t="s">
        <v>146</v>
      </c>
      <c r="BS26" s="11" t="s">
        <v>101</v>
      </c>
      <c r="BT26" s="9" t="s">
        <v>112</v>
      </c>
      <c r="BU26" s="9"/>
      <c r="BV26" s="9"/>
      <c r="BW26" s="9"/>
      <c r="BX26" s="9"/>
      <c r="BY26" s="11" t="s">
        <v>112</v>
      </c>
      <c r="BZ26" s="11"/>
      <c r="CA26" s="11"/>
      <c r="CB26" s="11"/>
      <c r="CC26" s="11"/>
      <c r="CD26" s="9" t="s">
        <v>98</v>
      </c>
      <c r="CE26" s="9" t="s">
        <v>108</v>
      </c>
      <c r="CF26" s="9" t="s">
        <v>112</v>
      </c>
      <c r="CG26" s="9" t="s">
        <v>365</v>
      </c>
      <c r="CH26" s="9" t="s">
        <v>176</v>
      </c>
      <c r="CI26" s="11" t="s">
        <v>112</v>
      </c>
      <c r="CJ26" s="11"/>
      <c r="CK26" s="11"/>
      <c r="CL26" s="11"/>
      <c r="CM26" s="11"/>
    </row>
    <row r="27" spans="1:91" ht="27.75" customHeight="1">
      <c r="A27" s="9">
        <v>70</v>
      </c>
      <c r="B27" s="10">
        <v>41316.4154976852</v>
      </c>
      <c r="C27" s="9"/>
      <c r="D27" s="9" t="s">
        <v>366</v>
      </c>
      <c r="E27" s="9" t="s">
        <v>367</v>
      </c>
      <c r="F27" s="9">
        <v>5</v>
      </c>
      <c r="G27" s="11" t="s">
        <v>98</v>
      </c>
      <c r="H27" s="11" t="s">
        <v>106</v>
      </c>
      <c r="I27" s="11" t="s">
        <v>98</v>
      </c>
      <c r="J27" s="11" t="s">
        <v>368</v>
      </c>
      <c r="K27" s="11" t="s">
        <v>176</v>
      </c>
      <c r="L27" s="9" t="s">
        <v>98</v>
      </c>
      <c r="M27" s="9" t="s">
        <v>104</v>
      </c>
      <c r="N27" s="9" t="s">
        <v>98</v>
      </c>
      <c r="O27" s="9" t="s">
        <v>369</v>
      </c>
      <c r="P27" s="9" t="s">
        <v>370</v>
      </c>
      <c r="Q27" s="11" t="s">
        <v>98</v>
      </c>
      <c r="R27" s="11" t="s">
        <v>104</v>
      </c>
      <c r="S27" s="11" t="s">
        <v>112</v>
      </c>
      <c r="T27" s="11" t="s">
        <v>371</v>
      </c>
      <c r="U27" s="11" t="s">
        <v>372</v>
      </c>
      <c r="V27" s="9" t="s">
        <v>98</v>
      </c>
      <c r="W27" s="9" t="s">
        <v>99</v>
      </c>
      <c r="X27" s="9" t="s">
        <v>98</v>
      </c>
      <c r="Y27" s="9" t="s">
        <v>373</v>
      </c>
      <c r="Z27" s="9" t="s">
        <v>176</v>
      </c>
      <c r="AA27" s="11" t="s">
        <v>112</v>
      </c>
      <c r="AB27" s="11"/>
      <c r="AC27" s="11"/>
      <c r="AD27" s="11"/>
      <c r="AE27" s="11"/>
      <c r="AF27" s="9" t="s">
        <v>98</v>
      </c>
      <c r="AG27" s="9" t="s">
        <v>99</v>
      </c>
      <c r="AH27" s="9" t="s">
        <v>98</v>
      </c>
      <c r="AI27" s="9" t="s">
        <v>373</v>
      </c>
      <c r="AJ27" s="9" t="s">
        <v>176</v>
      </c>
      <c r="AK27" s="11" t="s">
        <v>98</v>
      </c>
      <c r="AL27" s="11" t="s">
        <v>108</v>
      </c>
      <c r="AM27" s="11" t="s">
        <v>112</v>
      </c>
      <c r="AN27" s="11" t="s">
        <v>374</v>
      </c>
      <c r="AO27" s="11" t="s">
        <v>176</v>
      </c>
      <c r="AP27" s="9" t="s">
        <v>98</v>
      </c>
      <c r="AQ27" s="9" t="s">
        <v>106</v>
      </c>
      <c r="AR27" s="9" t="s">
        <v>98</v>
      </c>
      <c r="AS27" s="9" t="s">
        <v>373</v>
      </c>
      <c r="AT27" s="9" t="s">
        <v>176</v>
      </c>
      <c r="AU27" s="11" t="s">
        <v>112</v>
      </c>
      <c r="AV27" s="11"/>
      <c r="AW27" s="11"/>
      <c r="AX27" s="11"/>
      <c r="AY27" s="11"/>
      <c r="AZ27" s="9" t="s">
        <v>112</v>
      </c>
      <c r="BA27" s="9"/>
      <c r="BB27" s="9"/>
      <c r="BC27" s="9"/>
      <c r="BD27" s="9"/>
      <c r="BE27" s="11" t="s">
        <v>112</v>
      </c>
      <c r="BF27" s="11"/>
      <c r="BG27" s="11"/>
      <c r="BH27" s="11"/>
      <c r="BI27" s="11"/>
      <c r="BJ27" s="9" t="s">
        <v>112</v>
      </c>
      <c r="BK27" s="9"/>
      <c r="BL27" s="9"/>
      <c r="BM27" s="9"/>
      <c r="BN27" s="9"/>
      <c r="BO27" s="11" t="s">
        <v>112</v>
      </c>
      <c r="BP27" s="11"/>
      <c r="BQ27" s="11"/>
      <c r="BR27" s="11"/>
      <c r="BS27" s="11"/>
      <c r="BT27" s="9" t="s">
        <v>112</v>
      </c>
      <c r="BU27" s="9"/>
      <c r="BV27" s="9"/>
      <c r="BW27" s="9"/>
      <c r="BX27" s="9"/>
      <c r="BY27" s="11" t="s">
        <v>98</v>
      </c>
      <c r="BZ27" s="11" t="s">
        <v>106</v>
      </c>
      <c r="CA27" s="11" t="s">
        <v>112</v>
      </c>
      <c r="CB27" s="11" t="s">
        <v>375</v>
      </c>
      <c r="CC27" s="11" t="s">
        <v>176</v>
      </c>
      <c r="CD27" s="9" t="s">
        <v>98</v>
      </c>
      <c r="CE27" s="9" t="s">
        <v>108</v>
      </c>
      <c r="CF27" s="9" t="s">
        <v>112</v>
      </c>
      <c r="CG27" s="9" t="s">
        <v>373</v>
      </c>
      <c r="CH27" s="9" t="s">
        <v>176</v>
      </c>
      <c r="CI27" s="11" t="s">
        <v>98</v>
      </c>
      <c r="CJ27" s="11" t="s">
        <v>106</v>
      </c>
      <c r="CK27" s="11" t="s">
        <v>112</v>
      </c>
      <c r="CL27" s="11" t="s">
        <v>375</v>
      </c>
      <c r="CM27" s="11" t="s">
        <v>176</v>
      </c>
    </row>
    <row r="31" spans="1:97" s="15" customFormat="1" ht="27.75" customHeight="1">
      <c r="A31" s="13"/>
      <c r="B31" s="40" t="s">
        <v>376</v>
      </c>
      <c r="C31" s="40"/>
      <c r="D31" s="40"/>
      <c r="E31" s="40"/>
      <c r="F31" s="14"/>
      <c r="G31" s="40" t="s">
        <v>377</v>
      </c>
      <c r="H31" s="40"/>
      <c r="I31" s="40"/>
      <c r="J31" s="40"/>
      <c r="K31" s="40"/>
      <c r="L31" s="40"/>
      <c r="M31" s="40"/>
      <c r="N31" s="40"/>
      <c r="O31" s="40"/>
      <c r="P31" s="40"/>
      <c r="Q31" s="14"/>
      <c r="R31" s="40" t="s">
        <v>378</v>
      </c>
      <c r="S31" s="40"/>
      <c r="T31" s="40"/>
      <c r="U31" s="40"/>
      <c r="V31" s="14"/>
      <c r="W31" s="40" t="s">
        <v>379</v>
      </c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13"/>
      <c r="BM31" s="14"/>
      <c r="BN31" s="41" t="s">
        <v>380</v>
      </c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3"/>
    </row>
    <row r="32" spans="1:97" s="19" customFormat="1" ht="27.75" customHeight="1">
      <c r="A32" s="16"/>
      <c r="B32" s="16" t="s">
        <v>98</v>
      </c>
      <c r="C32" s="17" t="s">
        <v>381</v>
      </c>
      <c r="D32" s="16" t="s">
        <v>112</v>
      </c>
      <c r="E32" s="17" t="s">
        <v>381</v>
      </c>
      <c r="F32" s="18"/>
      <c r="G32" s="16" t="s">
        <v>382</v>
      </c>
      <c r="H32" s="17" t="s">
        <v>381</v>
      </c>
      <c r="I32" s="16" t="s">
        <v>383</v>
      </c>
      <c r="J32" s="17" t="s">
        <v>381</v>
      </c>
      <c r="K32" s="16" t="s">
        <v>384</v>
      </c>
      <c r="L32" s="17" t="s">
        <v>381</v>
      </c>
      <c r="M32" s="16" t="s">
        <v>385</v>
      </c>
      <c r="N32" s="17" t="s">
        <v>381</v>
      </c>
      <c r="O32" s="16" t="s">
        <v>386</v>
      </c>
      <c r="P32" s="17" t="s">
        <v>381</v>
      </c>
      <c r="Q32" s="18"/>
      <c r="R32" s="16" t="s">
        <v>98</v>
      </c>
      <c r="S32" s="17" t="s">
        <v>381</v>
      </c>
      <c r="T32" s="16" t="s">
        <v>112</v>
      </c>
      <c r="U32" s="17" t="s">
        <v>381</v>
      </c>
      <c r="V32" s="18"/>
      <c r="W32" s="16" t="s">
        <v>122</v>
      </c>
      <c r="X32" s="17" t="s">
        <v>381</v>
      </c>
      <c r="Y32" s="16" t="s">
        <v>387</v>
      </c>
      <c r="Z32" s="17" t="s">
        <v>381</v>
      </c>
      <c r="AA32" s="16" t="s">
        <v>388</v>
      </c>
      <c r="AB32" s="17" t="s">
        <v>381</v>
      </c>
      <c r="AC32" s="16" t="s">
        <v>309</v>
      </c>
      <c r="AD32" s="17" t="s">
        <v>381</v>
      </c>
      <c r="AE32" s="16" t="s">
        <v>389</v>
      </c>
      <c r="AF32" s="17" t="s">
        <v>381</v>
      </c>
      <c r="AG32" s="16" t="s">
        <v>390</v>
      </c>
      <c r="AH32" s="17" t="s">
        <v>381</v>
      </c>
      <c r="AI32" s="16" t="s">
        <v>146</v>
      </c>
      <c r="AJ32" s="17" t="s">
        <v>381</v>
      </c>
      <c r="AK32" s="16" t="s">
        <v>391</v>
      </c>
      <c r="AL32" s="17" t="s">
        <v>381</v>
      </c>
      <c r="AM32" s="16" t="s">
        <v>392</v>
      </c>
      <c r="AN32" s="17" t="s">
        <v>381</v>
      </c>
      <c r="AO32" s="16" t="s">
        <v>393</v>
      </c>
      <c r="AP32" s="17" t="s">
        <v>381</v>
      </c>
      <c r="AQ32" s="16" t="s">
        <v>394</v>
      </c>
      <c r="AR32" s="17" t="s">
        <v>381</v>
      </c>
      <c r="AS32" s="16" t="s">
        <v>395</v>
      </c>
      <c r="AT32" s="17" t="s">
        <v>381</v>
      </c>
      <c r="AU32" s="16" t="s">
        <v>396</v>
      </c>
      <c r="AV32" s="17" t="s">
        <v>381</v>
      </c>
      <c r="AW32" s="16" t="s">
        <v>397</v>
      </c>
      <c r="AX32" s="17" t="s">
        <v>381</v>
      </c>
      <c r="AY32" s="16" t="s">
        <v>329</v>
      </c>
      <c r="AZ32" s="17" t="s">
        <v>381</v>
      </c>
      <c r="BA32" s="16" t="s">
        <v>398</v>
      </c>
      <c r="BB32" s="17" t="s">
        <v>381</v>
      </c>
      <c r="BC32" s="16" t="s">
        <v>399</v>
      </c>
      <c r="BD32" s="17" t="s">
        <v>381</v>
      </c>
      <c r="BE32" s="16" t="s">
        <v>400</v>
      </c>
      <c r="BF32" s="17" t="s">
        <v>381</v>
      </c>
      <c r="BG32" s="16" t="s">
        <v>314</v>
      </c>
      <c r="BH32" s="17" t="s">
        <v>381</v>
      </c>
      <c r="BI32" s="16" t="s">
        <v>401</v>
      </c>
      <c r="BJ32" s="17" t="s">
        <v>381</v>
      </c>
      <c r="BK32" s="16" t="s">
        <v>402</v>
      </c>
      <c r="BL32" s="17" t="s">
        <v>381</v>
      </c>
      <c r="BM32" s="18"/>
      <c r="BN32" s="16" t="s">
        <v>403</v>
      </c>
      <c r="BO32" s="17" t="s">
        <v>381</v>
      </c>
      <c r="BP32" s="16" t="s">
        <v>404</v>
      </c>
      <c r="BQ32" s="17" t="s">
        <v>381</v>
      </c>
      <c r="BR32" s="16" t="s">
        <v>405</v>
      </c>
      <c r="BS32" s="17" t="s">
        <v>381</v>
      </c>
      <c r="BT32" s="16" t="s">
        <v>406</v>
      </c>
      <c r="BU32" s="17" t="s">
        <v>381</v>
      </c>
      <c r="BV32" s="16" t="s">
        <v>407</v>
      </c>
      <c r="BW32" s="17" t="s">
        <v>381</v>
      </c>
      <c r="BX32" s="16" t="s">
        <v>408</v>
      </c>
      <c r="BY32" s="17" t="s">
        <v>381</v>
      </c>
      <c r="BZ32" s="16" t="s">
        <v>409</v>
      </c>
      <c r="CA32" s="17" t="s">
        <v>381</v>
      </c>
      <c r="CB32" s="16" t="s">
        <v>410</v>
      </c>
      <c r="CC32" s="17" t="s">
        <v>381</v>
      </c>
      <c r="CD32" s="16" t="s">
        <v>411</v>
      </c>
      <c r="CE32" s="17" t="s">
        <v>381</v>
      </c>
      <c r="CF32" s="16" t="s">
        <v>329</v>
      </c>
      <c r="CG32" s="17" t="s">
        <v>381</v>
      </c>
      <c r="CH32" s="16" t="s">
        <v>412</v>
      </c>
      <c r="CI32" s="17" t="s">
        <v>381</v>
      </c>
      <c r="CJ32" s="16" t="s">
        <v>413</v>
      </c>
      <c r="CK32" s="17" t="s">
        <v>381</v>
      </c>
      <c r="CL32" s="16" t="s">
        <v>414</v>
      </c>
      <c r="CM32" s="17" t="s">
        <v>381</v>
      </c>
      <c r="CN32" s="16" t="s">
        <v>415</v>
      </c>
      <c r="CO32" s="17" t="s">
        <v>381</v>
      </c>
      <c r="CP32" s="16" t="s">
        <v>416</v>
      </c>
      <c r="CQ32" s="17" t="s">
        <v>381</v>
      </c>
      <c r="CR32" s="16" t="s">
        <v>402</v>
      </c>
      <c r="CS32" s="17" t="s">
        <v>381</v>
      </c>
    </row>
    <row r="33" spans="1:97" ht="27.75" customHeight="1">
      <c r="A33" s="20" t="s">
        <v>417</v>
      </c>
      <c r="B33" s="21">
        <f>COUNTIF(G$3:G$27,"Sí")</f>
        <v>23</v>
      </c>
      <c r="C33" s="22">
        <f>B33/25</f>
        <v>0.92</v>
      </c>
      <c r="D33" s="21">
        <f>COUNTIF(G$3:G$27,"No")</f>
        <v>2</v>
      </c>
      <c r="E33" s="22">
        <f>D33/25</f>
        <v>0.08</v>
      </c>
      <c r="F33" s="23"/>
      <c r="G33" s="21">
        <f>COUNTIF(H$3:H$27,"En 5 o menos%.")</f>
        <v>2</v>
      </c>
      <c r="H33" s="22">
        <f>G33/25</f>
        <v>0.08</v>
      </c>
      <c r="I33" s="21">
        <f>COUNTIF(H$3:H$27,"Entre 5% y 25%")</f>
        <v>2</v>
      </c>
      <c r="J33" s="22">
        <f>I33/25</f>
        <v>0.08</v>
      </c>
      <c r="K33" s="21">
        <f>COUNTIF(H$3:H$27,"Entre 25% y 50%")</f>
        <v>4</v>
      </c>
      <c r="L33" s="22">
        <f>K33/25</f>
        <v>0.16</v>
      </c>
      <c r="M33" s="21">
        <f>COUNTIF(H$3:H$27,"Entre 50% y 75%.")</f>
        <v>4</v>
      </c>
      <c r="N33" s="22">
        <f>M33/25</f>
        <v>0.16</v>
      </c>
      <c r="O33" s="21">
        <f>COUNTIF(H$3:H$27,"En 75% o más.")</f>
        <v>11</v>
      </c>
      <c r="P33" s="22">
        <f>O33/25</f>
        <v>0.44</v>
      </c>
      <c r="Q33" s="23"/>
      <c r="R33" s="21">
        <f>COUNTIF(I$3:I$27,"Sí")</f>
        <v>8</v>
      </c>
      <c r="S33" s="22">
        <f>R33/B33</f>
        <v>0.34782608695652173</v>
      </c>
      <c r="T33" s="21">
        <f>COUNTIF(I$3:I$27,"No")</f>
        <v>15</v>
      </c>
      <c r="U33" s="22">
        <f>T33/B33</f>
        <v>0.6521739130434783</v>
      </c>
      <c r="V33" s="23"/>
      <c r="W33" s="21">
        <f>COUNTIF($J$3:$J$27,"Asignaciones*")</f>
        <v>6</v>
      </c>
      <c r="X33" s="22">
        <f>W33/25</f>
        <v>0.24</v>
      </c>
      <c r="Y33" s="21">
        <f>COUNTIF($J$3:$J$27,"*Asist*")</f>
        <v>9</v>
      </c>
      <c r="Z33" s="22">
        <f>Y33/25</f>
        <v>0.36</v>
      </c>
      <c r="AA33" s="21">
        <f>COUNTIF($J$3:$J$27,"*Chats*")</f>
        <v>1</v>
      </c>
      <c r="AB33" s="22">
        <f>AA33/25</f>
        <v>0.04</v>
      </c>
      <c r="AC33" s="21">
        <f>COUNTIF($J$3:$J$27,"*Debates*")</f>
        <v>11</v>
      </c>
      <c r="AD33" s="22">
        <f>AC33/25</f>
        <v>0.44</v>
      </c>
      <c r="AE33" s="21">
        <f>COUNTIF($J$3:$J$27,"*Aplicac*")</f>
        <v>6</v>
      </c>
      <c r="AF33" s="22">
        <f>AE33/25</f>
        <v>0.24</v>
      </c>
      <c r="AG33" s="21">
        <f>COUNTIF($J$3:$J$27,"*Ensayo*")</f>
        <v>2</v>
      </c>
      <c r="AH33" s="22">
        <f>AG33/25</f>
        <v>0.08</v>
      </c>
      <c r="AI33" s="21">
        <f>COUNTIF($J$3:$J$27,"*Exámenes*")</f>
        <v>5</v>
      </c>
      <c r="AJ33" s="22">
        <f>AI33/25</f>
        <v>0.2</v>
      </c>
      <c r="AK33" s="21">
        <f>COUNTIF($J$3:$J$27,"*Experimento*")</f>
        <v>0</v>
      </c>
      <c r="AL33" s="22">
        <f>AK33/25</f>
        <v>0</v>
      </c>
      <c r="AM33" s="21">
        <f>COUNTIF($J$3:$J$27,"*Foro*")</f>
        <v>4</v>
      </c>
      <c r="AN33" s="22">
        <f>AM33/25</f>
        <v>0.16</v>
      </c>
      <c r="AO33" s="21">
        <f>COUNTIF($J$3:$J$27,"*Investigación,*")</f>
        <v>2</v>
      </c>
      <c r="AP33" s="22">
        <f>AO33/25</f>
        <v>0.08</v>
      </c>
      <c r="AQ33" s="21">
        <f>COUNTIF($J$3:$J$27,"*Biblio*")</f>
        <v>1</v>
      </c>
      <c r="AR33" s="22">
        <f>AQ33/25</f>
        <v>0.04</v>
      </c>
      <c r="AS33" s="21">
        <f>COUNTIF($J$3:$J$27,"*Campo*")</f>
        <v>0</v>
      </c>
      <c r="AT33" s="22">
        <f>AS33/25</f>
        <v>0</v>
      </c>
      <c r="AU33" s="21">
        <f>COUNTIF($J$3:$J$27,"*Paneles*")</f>
        <v>0</v>
      </c>
      <c r="AV33" s="22">
        <f>AU33/25</f>
        <v>0</v>
      </c>
      <c r="AW33" s="21">
        <f>COUNTIF($J$3:$J$27,"*Partici*")</f>
        <v>17</v>
      </c>
      <c r="AX33" s="22">
        <f>AW33/25</f>
        <v>0.68</v>
      </c>
      <c r="AY33" s="21">
        <f>COUNTIF($J$3:$J$27,"*Port*")</f>
        <v>0</v>
      </c>
      <c r="AZ33" s="22">
        <f>AY33/25</f>
        <v>0</v>
      </c>
      <c r="BA33" s="21">
        <f>COUNTIF($J$3:$J$27,"*Orales*")</f>
        <v>0</v>
      </c>
      <c r="BB33" s="22">
        <f>BA33/25</f>
        <v>0</v>
      </c>
      <c r="BC33" s="21">
        <f>COUNTIF($J$3:$J$27,"*Propuesta*")</f>
        <v>0</v>
      </c>
      <c r="BD33" s="22">
        <f>BC33/25</f>
        <v>0</v>
      </c>
      <c r="BE33" s="21">
        <f>COUNTIF($J$3:$J$27,"*Pruebas*")</f>
        <v>2</v>
      </c>
      <c r="BF33" s="22">
        <f>BE33/25</f>
        <v>0.08</v>
      </c>
      <c r="BG33" s="21">
        <f>COUNTIF($J$3:$J$27,"*Refl*")</f>
        <v>7</v>
      </c>
      <c r="BH33" s="22">
        <f>BG33/25</f>
        <v>0.28</v>
      </c>
      <c r="BI33" s="21">
        <f>COUNTIF($J$3:$J$27,"*Comunitario*")</f>
        <v>3</v>
      </c>
      <c r="BJ33" s="22">
        <f>BI33/25</f>
        <v>0.12</v>
      </c>
      <c r="BK33" s="21">
        <f>COUNTIF($J$3:$J$27,"*Encuesta*")</f>
        <v>0</v>
      </c>
      <c r="BL33" s="22">
        <f>BK33/25</f>
        <v>0</v>
      </c>
      <c r="BM33" s="23"/>
      <c r="BN33" s="21">
        <f>COUNTIF($K$3:$K$27,"*Encuesta*")</f>
        <v>3</v>
      </c>
      <c r="BO33" s="22">
        <f>BN33/25</f>
        <v>0.12</v>
      </c>
      <c r="BP33" s="21">
        <f>COUNTIF($K$3:$K$27,"*activi*")</f>
        <v>9</v>
      </c>
      <c r="BQ33" s="22">
        <f>BP33/25</f>
        <v>0.36</v>
      </c>
      <c r="BR33" s="21">
        <f>COUNTIF($K$3:$K$27,"*notas*")</f>
        <v>3</v>
      </c>
      <c r="BS33" s="22">
        <f>BR33/25</f>
        <v>0.12</v>
      </c>
      <c r="BT33" s="21">
        <f>COUNTIF($K$3:$K$27,"*examen,*")</f>
        <v>9</v>
      </c>
      <c r="BU33" s="22">
        <f>BT33/25</f>
        <v>0.36</v>
      </c>
      <c r="BV33" s="21">
        <f>COUNTIF($K$3:$K$27,"*est*")</f>
        <v>8</v>
      </c>
      <c r="BW33" s="22">
        <f>BV33/25</f>
        <v>0.32</v>
      </c>
      <c r="BX33" s="21">
        <f>COUNTIF($K$3:$K$27,"*Lista*")</f>
        <v>0</v>
      </c>
      <c r="BY33" s="22">
        <f>BX33/25</f>
        <v>0</v>
      </c>
      <c r="BZ33" s="21">
        <f>COUNTIF($K$3:$K$27,"*Mapa*")</f>
        <v>0</v>
      </c>
      <c r="CA33" s="22">
        <f>BZ33/25</f>
        <v>0</v>
      </c>
      <c r="CB33" s="21">
        <f>COUNTIF($K$3:$K$27,"*Organiz*")</f>
        <v>0</v>
      </c>
      <c r="CC33" s="22">
        <f>CB33/25</f>
        <v>0</v>
      </c>
      <c r="CD33" s="21">
        <f>COUNTIF($K$3:$K$27,"*parafraseo*")</f>
        <v>3</v>
      </c>
      <c r="CE33" s="22">
        <f>CD33/25</f>
        <v>0.12</v>
      </c>
      <c r="CF33" s="21">
        <f>COUNTIF($K$3:$K$27,"*Porta*")</f>
        <v>0</v>
      </c>
      <c r="CG33" s="22">
        <f>CF33/25</f>
        <v>0</v>
      </c>
      <c r="CH33" s="21">
        <f>COUNTIF($K$3:$K$27,"*post*")</f>
        <v>1</v>
      </c>
      <c r="CI33" s="22">
        <f>CH33/25</f>
        <v>0.04</v>
      </c>
      <c r="CJ33" s="21">
        <f>COUNTIF($K$3:$K$27,"*abierta*")</f>
        <v>9</v>
      </c>
      <c r="CK33" s="22">
        <f>CJ33/25</f>
        <v>0.36</v>
      </c>
      <c r="CL33" s="21">
        <f>COUNTIF($K$3:$K$27,"*confuso*")</f>
        <v>2</v>
      </c>
      <c r="CM33" s="22">
        <f>CL33/25</f>
        <v>0.08</v>
      </c>
      <c r="CN33" s="21">
        <f>COUNTIF($K$3:$K$27,"*escrita*")</f>
        <v>3</v>
      </c>
      <c r="CO33" s="22">
        <f>CN33/25</f>
        <v>0.12</v>
      </c>
      <c r="CP33" s="21">
        <f>COUNTIF($K$3:$K$27,"*Resumen*")</f>
        <v>5</v>
      </c>
      <c r="CQ33" s="22">
        <f>CP33/25</f>
        <v>0.2</v>
      </c>
      <c r="CR33" s="21">
        <f>COUNTIF($K$3:$K$27,"*Otra*")</f>
        <v>0</v>
      </c>
      <c r="CS33" s="22">
        <f>CR33/25</f>
        <v>0</v>
      </c>
    </row>
    <row r="34" spans="1:97" ht="27.75" customHeight="1">
      <c r="A34" s="20" t="s">
        <v>418</v>
      </c>
      <c r="B34" s="21">
        <f>COUNTIF(L$3:L$27,"Sí")</f>
        <v>21</v>
      </c>
      <c r="C34" s="22">
        <f aca="true" t="shared" si="0" ref="C34:E49">B34/25</f>
        <v>0.84</v>
      </c>
      <c r="D34" s="21">
        <f>COUNTIF(L$3:L$27,"No")</f>
        <v>4</v>
      </c>
      <c r="E34" s="22">
        <f t="shared" si="0"/>
        <v>0.16</v>
      </c>
      <c r="F34" s="23"/>
      <c r="G34" s="21">
        <f>COUNTIF(M$3:M$27,"En 5 o menos%.")</f>
        <v>2</v>
      </c>
      <c r="H34" s="22">
        <f aca="true" t="shared" si="1" ref="H34:H49">G34/25</f>
        <v>0.08</v>
      </c>
      <c r="I34" s="21">
        <f>COUNTIF(M$3:M$27,"Entre 5% y 25%")</f>
        <v>3</v>
      </c>
      <c r="J34" s="22">
        <f aca="true" t="shared" si="2" ref="J34:J49">I34/25</f>
        <v>0.12</v>
      </c>
      <c r="K34" s="21">
        <f>COUNTIF(M$3:M$27,"Entre 25% y 50%")</f>
        <v>5</v>
      </c>
      <c r="L34" s="22">
        <f aca="true" t="shared" si="3" ref="L34:L49">K34/25</f>
        <v>0.2</v>
      </c>
      <c r="M34" s="21">
        <f>COUNTIF(M$3:M$27,"Entre 50% y 75%.")</f>
        <v>2</v>
      </c>
      <c r="N34" s="22">
        <f aca="true" t="shared" si="4" ref="N34:N49">M34/25</f>
        <v>0.08</v>
      </c>
      <c r="O34" s="21">
        <f>COUNTIF(M$3:M$27,"En 75% o más.")</f>
        <v>9</v>
      </c>
      <c r="P34" s="22">
        <f aca="true" t="shared" si="5" ref="P34:P49">O34/25</f>
        <v>0.36</v>
      </c>
      <c r="Q34" s="23"/>
      <c r="R34" s="21">
        <f>COUNTIF(N$3:N$27,"Sí")</f>
        <v>10</v>
      </c>
      <c r="S34" s="22">
        <f aca="true" t="shared" si="6" ref="S34:S49">R34/B34</f>
        <v>0.47619047619047616</v>
      </c>
      <c r="T34" s="21">
        <f>COUNTIF(N$3:N$27,"No")</f>
        <v>10</v>
      </c>
      <c r="U34" s="22">
        <f aca="true" t="shared" si="7" ref="U34:U49">T34/B34</f>
        <v>0.47619047619047616</v>
      </c>
      <c r="V34" s="23"/>
      <c r="W34" s="21">
        <f>COUNTIF($O$3:$O$27,"Asignaciones*")</f>
        <v>17</v>
      </c>
      <c r="X34" s="22">
        <f aca="true" t="shared" si="8" ref="X34:X49">W34/25</f>
        <v>0.68</v>
      </c>
      <c r="Y34" s="21">
        <f>COUNTIF($O$3:$O$27,"*Asist*")</f>
        <v>3</v>
      </c>
      <c r="Z34" s="22">
        <f aca="true" t="shared" si="9" ref="Z34:Z49">Y34/25</f>
        <v>0.12</v>
      </c>
      <c r="AA34" s="21">
        <f>COUNTIF($O$3:$O$27,"*Chats*")</f>
        <v>0</v>
      </c>
      <c r="AB34" s="22">
        <f aca="true" t="shared" si="10" ref="AB34:AB49">AA34/25</f>
        <v>0</v>
      </c>
      <c r="AC34" s="21">
        <f>COUNTIF($O$3:$O$27,"*Debates*")</f>
        <v>0</v>
      </c>
      <c r="AD34" s="22">
        <f aca="true" t="shared" si="11" ref="AD34:AD49">AC34/25</f>
        <v>0</v>
      </c>
      <c r="AE34" s="21">
        <f>COUNTIF($O$3:$O$27,"*Aplicac*")</f>
        <v>11</v>
      </c>
      <c r="AF34" s="22">
        <f aca="true" t="shared" si="12" ref="AF34:AF49">AE34/25</f>
        <v>0.44</v>
      </c>
      <c r="AG34" s="21">
        <f>COUNTIF($O$3:$O$27,"*Ensayo*")</f>
        <v>7</v>
      </c>
      <c r="AH34" s="22">
        <f aca="true" t="shared" si="13" ref="AH34:AH49">AG34/25</f>
        <v>0.28</v>
      </c>
      <c r="AI34" s="21">
        <f>COUNTIF($O$3:$O$27,"*Exámenes*")</f>
        <v>15</v>
      </c>
      <c r="AJ34" s="22">
        <f aca="true" t="shared" si="14" ref="AJ34:AJ49">AI34/25</f>
        <v>0.6</v>
      </c>
      <c r="AK34" s="21">
        <f>COUNTIF($O$3:$O$27,"*Experimento*")</f>
        <v>0</v>
      </c>
      <c r="AL34" s="22">
        <f aca="true" t="shared" si="15" ref="AL34:AL49">AK34/25</f>
        <v>0</v>
      </c>
      <c r="AM34" s="21">
        <f>COUNTIF($O$3:$O$27,"*Foro*")</f>
        <v>4</v>
      </c>
      <c r="AN34" s="22">
        <f aca="true" t="shared" si="16" ref="AN34:AN49">AM34/25</f>
        <v>0.16</v>
      </c>
      <c r="AO34" s="21">
        <f>COUNTIF($O$3:$O$27,"*Investigación,*")</f>
        <v>4</v>
      </c>
      <c r="AP34" s="22">
        <f aca="true" t="shared" si="17" ref="AP34:AP49">AO34/25</f>
        <v>0.16</v>
      </c>
      <c r="AQ34" s="21">
        <f>COUNTIF($O$3:$O$27,"*Biblio*")</f>
        <v>4</v>
      </c>
      <c r="AR34" s="22">
        <f aca="true" t="shared" si="18" ref="AR34:AR49">AQ34/25</f>
        <v>0.16</v>
      </c>
      <c r="AS34" s="21">
        <f>COUNTIF($O$3:$O$27,"*Campo*")</f>
        <v>0</v>
      </c>
      <c r="AT34" s="22">
        <f aca="true" t="shared" si="19" ref="AT34:AT49">AS34/25</f>
        <v>0</v>
      </c>
      <c r="AU34" s="21">
        <f>COUNTIF($O$3:$O$27,"*Paneles*")</f>
        <v>0</v>
      </c>
      <c r="AV34" s="22">
        <f aca="true" t="shared" si="20" ref="AV34:AV49">AU34/25</f>
        <v>0</v>
      </c>
      <c r="AW34" s="21">
        <f>COUNTIF($O$3:$O$27,"*Partici*")</f>
        <v>2</v>
      </c>
      <c r="AX34" s="22">
        <f aca="true" t="shared" si="21" ref="AX34:AX49">AW34/25</f>
        <v>0.08</v>
      </c>
      <c r="AY34" s="21">
        <f>COUNTIF($O$3:$O$27,"*Port*")</f>
        <v>0</v>
      </c>
      <c r="AZ34" s="22">
        <f aca="true" t="shared" si="22" ref="AZ34:AZ49">AY34/25</f>
        <v>0</v>
      </c>
      <c r="BA34" s="21">
        <f>COUNTIF($O$3:$O$27,"*Orales*")</f>
        <v>0</v>
      </c>
      <c r="BB34" s="22">
        <f aca="true" t="shared" si="23" ref="BB34:BB49">BA34/25</f>
        <v>0</v>
      </c>
      <c r="BC34" s="21">
        <f>COUNTIF($O$3:$O$27,"*Propuesta*")</f>
        <v>2</v>
      </c>
      <c r="BD34" s="22">
        <f aca="true" t="shared" si="24" ref="BD34:BD49">BC34/25</f>
        <v>0.08</v>
      </c>
      <c r="BE34" s="21">
        <f>COUNTIF($O$3:$O$27,"*Pruebas*")</f>
        <v>7</v>
      </c>
      <c r="BF34" s="22">
        <f aca="true" t="shared" si="25" ref="BF34:BF49">BE34/25</f>
        <v>0.28</v>
      </c>
      <c r="BG34" s="21">
        <f>COUNTIF($O$3:$O$27,"*Refl*")</f>
        <v>4</v>
      </c>
      <c r="BH34" s="22">
        <f aca="true" t="shared" si="26" ref="BH34:BH49">BG34/25</f>
        <v>0.16</v>
      </c>
      <c r="BI34" s="21">
        <f>COUNTIF($O$3:$O$27,"*Comunitario*")</f>
        <v>4</v>
      </c>
      <c r="BJ34" s="22">
        <f aca="true" t="shared" si="27" ref="BJ34:BJ49">BI34/25</f>
        <v>0.16</v>
      </c>
      <c r="BK34" s="21">
        <f>COUNTIF($O$3:$O$27,"*Otra*")</f>
        <v>0</v>
      </c>
      <c r="BL34" s="22">
        <f aca="true" t="shared" si="28" ref="BL34:BL49">BK34/25</f>
        <v>0</v>
      </c>
      <c r="BM34" s="23"/>
      <c r="BN34" s="21">
        <f>COUNTIF($P$3:$P$27,"*Encuesta*")</f>
        <v>2</v>
      </c>
      <c r="BO34" s="22">
        <f aca="true" t="shared" si="29" ref="BO34:BO49">BN34/25</f>
        <v>0.08</v>
      </c>
      <c r="BP34" s="21">
        <f>COUNTIF($P$3:$P$27,"*activi*")</f>
        <v>8</v>
      </c>
      <c r="BQ34" s="22">
        <f aca="true" t="shared" si="30" ref="BQ34:BQ49">BP34/25</f>
        <v>0.32</v>
      </c>
      <c r="BR34" s="21">
        <f>COUNTIF($P$3:$P$27,"*notas*")</f>
        <v>2</v>
      </c>
      <c r="BS34" s="22">
        <f aca="true" t="shared" si="31" ref="BS34:BS49">BR34/25</f>
        <v>0.08</v>
      </c>
      <c r="BT34" s="21">
        <f>COUNTIF($P$3:$P$27,"*examen,*")</f>
        <v>7</v>
      </c>
      <c r="BU34" s="22">
        <f aca="true" t="shared" si="32" ref="BU34:BU49">BT34/25</f>
        <v>0.28</v>
      </c>
      <c r="BV34" s="21">
        <f>COUNTIF($P$3:$P$27,"*est*")</f>
        <v>7</v>
      </c>
      <c r="BW34" s="22">
        <f aca="true" t="shared" si="33" ref="BW34:BW49">BV34/25</f>
        <v>0.28</v>
      </c>
      <c r="BX34" s="21">
        <f>COUNTIF($P$3:$P$27,"*Lista*")</f>
        <v>0</v>
      </c>
      <c r="BY34" s="22">
        <f aca="true" t="shared" si="34" ref="BY34:BY49">BX34/25</f>
        <v>0</v>
      </c>
      <c r="BZ34" s="21">
        <f>COUNTIF($P$3:$P$27,"*Mapa*")</f>
        <v>0</v>
      </c>
      <c r="CA34" s="22">
        <f aca="true" t="shared" si="35" ref="CA34:CA49">BZ34/25</f>
        <v>0</v>
      </c>
      <c r="CB34" s="21">
        <f>COUNTIF($P$3:$P$27,"*Organiz*")</f>
        <v>0</v>
      </c>
      <c r="CC34" s="22">
        <f aca="true" t="shared" si="36" ref="CC34:CC49">CB34/25</f>
        <v>0</v>
      </c>
      <c r="CD34" s="21">
        <f>COUNTIF($P$3:$P$27,"*parafraseo*")</f>
        <v>0</v>
      </c>
      <c r="CE34" s="22">
        <f aca="true" t="shared" si="37" ref="CE34:CE49">CD34/25</f>
        <v>0</v>
      </c>
      <c r="CF34" s="21">
        <f>COUNTIF($P$3:$P$27,"*Porta*")</f>
        <v>0</v>
      </c>
      <c r="CG34" s="22">
        <f aca="true" t="shared" si="38" ref="CG34:CG49">CF34/25</f>
        <v>0</v>
      </c>
      <c r="CH34" s="21">
        <f>COUNTIF($P$3:$P$27,"*post*")</f>
        <v>0</v>
      </c>
      <c r="CI34" s="22">
        <f aca="true" t="shared" si="39" ref="CI34:CI49">CH34/25</f>
        <v>0</v>
      </c>
      <c r="CJ34" s="21">
        <f>COUNTIF($P$3:$P$27,"*abierta*")</f>
        <v>8</v>
      </c>
      <c r="CK34" s="22">
        <f aca="true" t="shared" si="40" ref="CK34:CK49">CJ34/25</f>
        <v>0.32</v>
      </c>
      <c r="CL34" s="21">
        <f>COUNTIF($P$3:$P$27,"*confuso*")</f>
        <v>2</v>
      </c>
      <c r="CM34" s="22">
        <f aca="true" t="shared" si="41" ref="CM34:CM49">CL34/25</f>
        <v>0.08</v>
      </c>
      <c r="CN34" s="21">
        <f>COUNTIF($P$3:$P$27,"*escrita*")</f>
        <v>3</v>
      </c>
      <c r="CO34" s="22">
        <f aca="true" t="shared" si="42" ref="CO34:CO49">CN34/25</f>
        <v>0.12</v>
      </c>
      <c r="CP34" s="21">
        <f>COUNTIF($P$3:$P$27,"*Resumen*")</f>
        <v>3</v>
      </c>
      <c r="CQ34" s="22">
        <f aca="true" t="shared" si="43" ref="CQ34:CQ49">CP34/25</f>
        <v>0.12</v>
      </c>
      <c r="CR34" s="21">
        <f>COUNTIF($P$3:$P$27,"*Otra*")</f>
        <v>0</v>
      </c>
      <c r="CS34" s="22">
        <f aca="true" t="shared" si="44" ref="CS34:CS49">CR34/25</f>
        <v>0</v>
      </c>
    </row>
    <row r="35" spans="1:97" ht="27.75" customHeight="1">
      <c r="A35" s="24" t="s">
        <v>419</v>
      </c>
      <c r="B35" s="21">
        <f>COUNTIF(Q$3:Q$27,"Sí")</f>
        <v>25</v>
      </c>
      <c r="C35" s="22">
        <f t="shared" si="0"/>
        <v>1</v>
      </c>
      <c r="D35" s="21">
        <f>COUNTIF(Q$3:Q$27,"No")</f>
        <v>0</v>
      </c>
      <c r="E35" s="22">
        <f t="shared" si="0"/>
        <v>0</v>
      </c>
      <c r="F35" s="23"/>
      <c r="G35" s="21">
        <f>COUNTIF(R$3:R$27,"En 5 o menos%.")</f>
        <v>1</v>
      </c>
      <c r="H35" s="22">
        <f t="shared" si="1"/>
        <v>0.04</v>
      </c>
      <c r="I35" s="21">
        <f>COUNTIF(R$3:R$27,"Entre 5% y 25%")</f>
        <v>0</v>
      </c>
      <c r="J35" s="22">
        <f t="shared" si="2"/>
        <v>0</v>
      </c>
      <c r="K35" s="21">
        <f>COUNTIF(R$3:R$27,"Entre 25% y 50%")</f>
        <v>3</v>
      </c>
      <c r="L35" s="22">
        <f t="shared" si="3"/>
        <v>0.12</v>
      </c>
      <c r="M35" s="21">
        <f>COUNTIF(R$3:R$27,"Entre 50% y 75%.")</f>
        <v>7</v>
      </c>
      <c r="N35" s="22">
        <f t="shared" si="4"/>
        <v>0.28</v>
      </c>
      <c r="O35" s="21">
        <f>COUNTIF(R$3:R$27,"En 75% o más.")</f>
        <v>14</v>
      </c>
      <c r="P35" s="22">
        <f t="shared" si="5"/>
        <v>0.56</v>
      </c>
      <c r="Q35" s="23"/>
      <c r="R35" s="21">
        <f>COUNTIF(S$3:S$27,"Sí")</f>
        <v>21</v>
      </c>
      <c r="S35" s="22">
        <f t="shared" si="6"/>
        <v>0.84</v>
      </c>
      <c r="T35" s="21">
        <f>COUNTIF(S$3:S$27,"No")</f>
        <v>4</v>
      </c>
      <c r="U35" s="22">
        <f t="shared" si="7"/>
        <v>0.16</v>
      </c>
      <c r="V35" s="23"/>
      <c r="W35" s="21">
        <f>COUNTIF($T$3:$T$27,"Asignaciones*")</f>
        <v>18</v>
      </c>
      <c r="X35" s="22">
        <f t="shared" si="8"/>
        <v>0.72</v>
      </c>
      <c r="Y35" s="21">
        <f>COUNTIF($T$3:$T$27,"*Asist*")</f>
        <v>8</v>
      </c>
      <c r="Z35" s="22">
        <f t="shared" si="9"/>
        <v>0.32</v>
      </c>
      <c r="AA35" s="21">
        <f>COUNTIF($T$3:$T$27,"*Chats*")</f>
        <v>0</v>
      </c>
      <c r="AB35" s="22">
        <f t="shared" si="10"/>
        <v>0</v>
      </c>
      <c r="AC35" s="21">
        <f>COUNTIF($T$3:$T$27,"*Debates*")</f>
        <v>15</v>
      </c>
      <c r="AD35" s="22">
        <f t="shared" si="11"/>
        <v>0.6</v>
      </c>
      <c r="AE35" s="21">
        <f>COUNTIF($T$3:$T$27,"*Aplicac*")</f>
        <v>13</v>
      </c>
      <c r="AF35" s="22">
        <f t="shared" si="12"/>
        <v>0.52</v>
      </c>
      <c r="AG35" s="21">
        <f>COUNTIF($T$3:$T$27,"*Ensayo*")</f>
        <v>6</v>
      </c>
      <c r="AH35" s="22">
        <f t="shared" si="13"/>
        <v>0.24</v>
      </c>
      <c r="AI35" s="21">
        <f>COUNTIF($T$3:$T$27,"*Exámenes*")</f>
        <v>21</v>
      </c>
      <c r="AJ35" s="22">
        <f t="shared" si="14"/>
        <v>0.84</v>
      </c>
      <c r="AK35" s="21">
        <f>COUNTIF($T$3:$T$27,"*Experimento*")</f>
        <v>1</v>
      </c>
      <c r="AL35" s="22">
        <f t="shared" si="15"/>
        <v>0.04</v>
      </c>
      <c r="AM35" s="21">
        <f>COUNTIF($T$3:$T$27,"*Foro*")</f>
        <v>3</v>
      </c>
      <c r="AN35" s="22">
        <f t="shared" si="16"/>
        <v>0.12</v>
      </c>
      <c r="AO35" s="21">
        <f>COUNTIF($T$3:$T$27,"*Investigación,*")</f>
        <v>5</v>
      </c>
      <c r="AP35" s="22">
        <f t="shared" si="17"/>
        <v>0.2</v>
      </c>
      <c r="AQ35" s="21">
        <f>COUNTIF($T$3:$T$27,"*Biblio*")</f>
        <v>3</v>
      </c>
      <c r="AR35" s="22">
        <f t="shared" si="18"/>
        <v>0.12</v>
      </c>
      <c r="AS35" s="21">
        <f>COUNTIF($T$3:$T$27,"*Campo*")</f>
        <v>2</v>
      </c>
      <c r="AT35" s="22">
        <f t="shared" si="19"/>
        <v>0.08</v>
      </c>
      <c r="AU35" s="21">
        <f>COUNTIF($T$3:$T$27,"*Paneles*")</f>
        <v>0</v>
      </c>
      <c r="AV35" s="22">
        <f t="shared" si="20"/>
        <v>0</v>
      </c>
      <c r="AW35" s="21">
        <f>COUNTIF($T$3:$T$27,"*Partici*")</f>
        <v>20</v>
      </c>
      <c r="AX35" s="22">
        <f t="shared" si="21"/>
        <v>0.8</v>
      </c>
      <c r="AY35" s="21">
        <f>COUNTIF($T$3:$T$27,"*Port*")</f>
        <v>0</v>
      </c>
      <c r="AZ35" s="22">
        <f t="shared" si="22"/>
        <v>0</v>
      </c>
      <c r="BA35" s="21">
        <f>COUNTIF($T$3:$T$27,"*Orales*")</f>
        <v>0</v>
      </c>
      <c r="BB35" s="22">
        <f t="shared" si="23"/>
        <v>0</v>
      </c>
      <c r="BC35" s="21">
        <f>COUNTIF($T$3:$T$27,"*Propuesta*")</f>
        <v>0</v>
      </c>
      <c r="BD35" s="22">
        <f t="shared" si="24"/>
        <v>0</v>
      </c>
      <c r="BE35" s="21">
        <f>COUNTIF($T$3:$T$27,"*Pruebas*")</f>
        <v>5</v>
      </c>
      <c r="BF35" s="22">
        <f t="shared" si="25"/>
        <v>0.2</v>
      </c>
      <c r="BG35" s="21">
        <f>COUNTIF($T$3:$T$27,"*Refl*")</f>
        <v>12</v>
      </c>
      <c r="BH35" s="22">
        <f t="shared" si="26"/>
        <v>0.48</v>
      </c>
      <c r="BI35" s="21">
        <f>COUNTIF($T$3:$T$27,"*Comunitario*")</f>
        <v>3</v>
      </c>
      <c r="BJ35" s="22">
        <f t="shared" si="27"/>
        <v>0.12</v>
      </c>
      <c r="BK35" s="21">
        <f>COUNTIF($T$3:$T$27,"*Otra*")</f>
        <v>0</v>
      </c>
      <c r="BL35" s="22">
        <f t="shared" si="28"/>
        <v>0</v>
      </c>
      <c r="BM35" s="23"/>
      <c r="BN35" s="21">
        <f>COUNTIF($U$3:$U$27,"*Encuesta*")</f>
        <v>2</v>
      </c>
      <c r="BO35" s="22">
        <f t="shared" si="29"/>
        <v>0.08</v>
      </c>
      <c r="BP35" s="21">
        <f>COUNTIF($U$3:$U$27,"*activi*")</f>
        <v>10</v>
      </c>
      <c r="BQ35" s="22">
        <f t="shared" si="30"/>
        <v>0.4</v>
      </c>
      <c r="BR35" s="21">
        <f>COUNTIF($U$3:$U$27,"*notas*")</f>
        <v>5</v>
      </c>
      <c r="BS35" s="22">
        <f t="shared" si="31"/>
        <v>0.2</v>
      </c>
      <c r="BT35" s="21">
        <f>COUNTIF($U$3:$U$27,"*examen,*")</f>
        <v>8</v>
      </c>
      <c r="BU35" s="22">
        <f t="shared" si="32"/>
        <v>0.32</v>
      </c>
      <c r="BV35" s="21">
        <f>COUNTIF($U$3:$U$27,"*est*")</f>
        <v>5</v>
      </c>
      <c r="BW35" s="22">
        <f t="shared" si="33"/>
        <v>0.2</v>
      </c>
      <c r="BX35" s="21">
        <f>COUNTIF($U$3:$U$27,"*Lista*")</f>
        <v>0</v>
      </c>
      <c r="BY35" s="22">
        <f t="shared" si="34"/>
        <v>0</v>
      </c>
      <c r="BZ35" s="21">
        <f>COUNTIF($U$3:$U$27,"*Mapa*")</f>
        <v>2</v>
      </c>
      <c r="CA35" s="22">
        <f t="shared" si="35"/>
        <v>0.08</v>
      </c>
      <c r="CB35" s="21">
        <f>COUNTIF($U$3:$U$27,"*Organiz*")</f>
        <v>1</v>
      </c>
      <c r="CC35" s="22">
        <f t="shared" si="36"/>
        <v>0.04</v>
      </c>
      <c r="CD35" s="21">
        <f>COUNTIF($U$3:$U$27,"*parafraseo*")</f>
        <v>4</v>
      </c>
      <c r="CE35" s="22">
        <f t="shared" si="37"/>
        <v>0.16</v>
      </c>
      <c r="CF35" s="21">
        <f>COUNTIF($U$3:$U$27,"*Porta*")</f>
        <v>0</v>
      </c>
      <c r="CG35" s="22">
        <f t="shared" si="38"/>
        <v>0</v>
      </c>
      <c r="CH35" s="21">
        <f>COUNTIF($U$3:$U$27,"*post*")</f>
        <v>2</v>
      </c>
      <c r="CI35" s="22">
        <f t="shared" si="39"/>
        <v>0.08</v>
      </c>
      <c r="CJ35" s="21">
        <f>COUNTIF($U$3:$U$27,"*abierta*")</f>
        <v>13</v>
      </c>
      <c r="CK35" s="22">
        <f t="shared" si="40"/>
        <v>0.52</v>
      </c>
      <c r="CL35" s="21">
        <f>COUNTIF($U$3:$U$27,"*confuso*")</f>
        <v>3</v>
      </c>
      <c r="CM35" s="22">
        <f t="shared" si="41"/>
        <v>0.12</v>
      </c>
      <c r="CN35" s="21">
        <f>COUNTIF($U$3:$U$27,"*escrita*")</f>
        <v>4</v>
      </c>
      <c r="CO35" s="22">
        <f t="shared" si="42"/>
        <v>0.16</v>
      </c>
      <c r="CP35" s="21">
        <f>COUNTIF($U$3:$U$27,"*Resumen*")</f>
        <v>4</v>
      </c>
      <c r="CQ35" s="22">
        <f t="shared" si="43"/>
        <v>0.16</v>
      </c>
      <c r="CR35" s="21">
        <f>COUNTIF($U$3:$U$27,"*Otra*")</f>
        <v>0</v>
      </c>
      <c r="CS35" s="22">
        <f t="shared" si="44"/>
        <v>0</v>
      </c>
    </row>
    <row r="36" spans="1:97" ht="27.75" customHeight="1">
      <c r="A36" s="20" t="s">
        <v>420</v>
      </c>
      <c r="B36" s="21">
        <f>COUNTIF(V$3:V$27,"Sí")</f>
        <v>24</v>
      </c>
      <c r="C36" s="22">
        <f t="shared" si="0"/>
        <v>0.96</v>
      </c>
      <c r="D36" s="21">
        <f>COUNTIF(V$3:V$27,"No")</f>
        <v>1</v>
      </c>
      <c r="E36" s="22">
        <f t="shared" si="0"/>
        <v>0.04</v>
      </c>
      <c r="F36" s="23"/>
      <c r="G36" s="21">
        <f>COUNTIF(W$3:W$27,"En 5 o menos%.")</f>
        <v>0</v>
      </c>
      <c r="H36" s="22">
        <f t="shared" si="1"/>
        <v>0</v>
      </c>
      <c r="I36" s="21">
        <f>COUNTIF(W$3:W$27,"Entre 5% y 25%")</f>
        <v>3</v>
      </c>
      <c r="J36" s="22">
        <f t="shared" si="2"/>
        <v>0.12</v>
      </c>
      <c r="K36" s="21">
        <f>COUNTIF(W$3:W$27,"Entre 25% y 50%")</f>
        <v>4</v>
      </c>
      <c r="L36" s="22">
        <f t="shared" si="3"/>
        <v>0.16</v>
      </c>
      <c r="M36" s="21">
        <f>COUNTIF(W$3:W$27,"Entre 50% y 75%.")</f>
        <v>10</v>
      </c>
      <c r="N36" s="22">
        <f t="shared" si="4"/>
        <v>0.4</v>
      </c>
      <c r="O36" s="21">
        <f>COUNTIF(W$3:W$27,"En 75% o más.")</f>
        <v>7</v>
      </c>
      <c r="P36" s="22">
        <f t="shared" si="5"/>
        <v>0.28</v>
      </c>
      <c r="Q36" s="23"/>
      <c r="R36" s="21">
        <f>COUNTIF(X$3:X$27,"Sí")</f>
        <v>14</v>
      </c>
      <c r="S36" s="22">
        <f t="shared" si="6"/>
        <v>0.5833333333333334</v>
      </c>
      <c r="T36" s="21">
        <f>COUNTIF(X$3:X$27,"No")</f>
        <v>9</v>
      </c>
      <c r="U36" s="22">
        <f t="shared" si="7"/>
        <v>0.375</v>
      </c>
      <c r="V36" s="23"/>
      <c r="W36" s="21">
        <f>COUNTIF($Y$3:$Y$27,"Asignaciones*")</f>
        <v>11</v>
      </c>
      <c r="X36" s="22">
        <f t="shared" si="8"/>
        <v>0.44</v>
      </c>
      <c r="Y36" s="21">
        <f>COUNTIF($Y$3:$Y$27,"*Asist*")</f>
        <v>8</v>
      </c>
      <c r="Z36" s="22">
        <f t="shared" si="9"/>
        <v>0.32</v>
      </c>
      <c r="AA36" s="21">
        <f>COUNTIF($Y$3:$Y$27,"*Chats*")</f>
        <v>0</v>
      </c>
      <c r="AB36" s="22">
        <f t="shared" si="10"/>
        <v>0</v>
      </c>
      <c r="AC36" s="21">
        <f>COUNTIF($Y$3:$Y$27,"*Debates*")</f>
        <v>9</v>
      </c>
      <c r="AD36" s="22">
        <f t="shared" si="11"/>
        <v>0.36</v>
      </c>
      <c r="AE36" s="21">
        <f>COUNTIF($Y$3:$Y$27,"*Aplicac*")</f>
        <v>8</v>
      </c>
      <c r="AF36" s="22">
        <f t="shared" si="12"/>
        <v>0.32</v>
      </c>
      <c r="AG36" s="21">
        <f>COUNTIF($Y$3:$Y$27,"*Ensayo*")</f>
        <v>2</v>
      </c>
      <c r="AH36" s="22">
        <f t="shared" si="13"/>
        <v>0.08</v>
      </c>
      <c r="AI36" s="21">
        <f>COUNTIF($Y$3:$Y$27,"*Exámenes*")</f>
        <v>12</v>
      </c>
      <c r="AJ36" s="22">
        <f t="shared" si="14"/>
        <v>0.48</v>
      </c>
      <c r="AK36" s="21">
        <f>COUNTIF($Y$3:$Y$27,"*Experimento*")</f>
        <v>0</v>
      </c>
      <c r="AL36" s="22">
        <f t="shared" si="15"/>
        <v>0</v>
      </c>
      <c r="AM36" s="21">
        <f>COUNTIF($Y$3:$Y$27,"*Foro*")</f>
        <v>4</v>
      </c>
      <c r="AN36" s="22">
        <f t="shared" si="16"/>
        <v>0.16</v>
      </c>
      <c r="AO36" s="21">
        <f>COUNTIF($Y$3:$Y$27,"*Investigación,*")</f>
        <v>3</v>
      </c>
      <c r="AP36" s="22">
        <f t="shared" si="17"/>
        <v>0.12</v>
      </c>
      <c r="AQ36" s="21">
        <f>COUNTIF($Y$3:$Y$27,"*Biblio*")</f>
        <v>3</v>
      </c>
      <c r="AR36" s="22">
        <f t="shared" si="18"/>
        <v>0.12</v>
      </c>
      <c r="AS36" s="21">
        <f>COUNTIF($Y$3:$Y$27,"*Campo*")</f>
        <v>1</v>
      </c>
      <c r="AT36" s="22">
        <f t="shared" si="19"/>
        <v>0.04</v>
      </c>
      <c r="AU36" s="21">
        <f>COUNTIF($Y$3:$Y$27,"*Paneles*")</f>
        <v>0</v>
      </c>
      <c r="AV36" s="22">
        <f t="shared" si="20"/>
        <v>0</v>
      </c>
      <c r="AW36" s="21">
        <f>COUNTIF($Y$3:$Y$27,"*Partici*")</f>
        <v>14</v>
      </c>
      <c r="AX36" s="22">
        <f t="shared" si="21"/>
        <v>0.56</v>
      </c>
      <c r="AY36" s="21">
        <f>COUNTIF($Y$3:$Y$27,"*Port*")</f>
        <v>0</v>
      </c>
      <c r="AZ36" s="22">
        <f t="shared" si="22"/>
        <v>0</v>
      </c>
      <c r="BA36" s="21">
        <f>COUNTIF($Y$3:$Y$27,"*Orales*")</f>
        <v>0</v>
      </c>
      <c r="BB36" s="22">
        <f t="shared" si="23"/>
        <v>0</v>
      </c>
      <c r="BC36" s="21">
        <f>COUNTIF($Y$3:$Y$27,"*Propuesta*")</f>
        <v>0</v>
      </c>
      <c r="BD36" s="22">
        <f t="shared" si="24"/>
        <v>0</v>
      </c>
      <c r="BE36" s="21">
        <f>COUNTIF($Y$3:$Y$27,"*Pruebas*")</f>
        <v>3</v>
      </c>
      <c r="BF36" s="22">
        <f t="shared" si="25"/>
        <v>0.12</v>
      </c>
      <c r="BG36" s="21">
        <f>COUNTIF($Y$3:$Y$27,"*Refl*")</f>
        <v>6</v>
      </c>
      <c r="BH36" s="22">
        <f t="shared" si="26"/>
        <v>0.24</v>
      </c>
      <c r="BI36" s="21">
        <f>COUNTIF($Y$3:$Y$27,"*Comunitario*")</f>
        <v>3</v>
      </c>
      <c r="BJ36" s="22">
        <f t="shared" si="27"/>
        <v>0.12</v>
      </c>
      <c r="BK36" s="21">
        <f>COUNTIF($Y$3:$Y$27,"*Otra*")</f>
        <v>0</v>
      </c>
      <c r="BL36" s="22">
        <f t="shared" si="28"/>
        <v>0</v>
      </c>
      <c r="BM36" s="23"/>
      <c r="BN36" s="21">
        <f>COUNTIF($Z$3:$Z$27,"*Encuesta*")</f>
        <v>3</v>
      </c>
      <c r="BO36" s="22">
        <f t="shared" si="29"/>
        <v>0.12</v>
      </c>
      <c r="BP36" s="21">
        <f>COUNTIF($Z$3:$Z$27,"*activi*")</f>
        <v>6</v>
      </c>
      <c r="BQ36" s="22">
        <f t="shared" si="30"/>
        <v>0.24</v>
      </c>
      <c r="BR36" s="21">
        <f>COUNTIF($Z$3:$Z$27,"*notas*")</f>
        <v>1</v>
      </c>
      <c r="BS36" s="22">
        <f t="shared" si="31"/>
        <v>0.04</v>
      </c>
      <c r="BT36" s="21">
        <f>COUNTIF($Z$3:$Z$27,"*examen,*")</f>
        <v>5</v>
      </c>
      <c r="BU36" s="22">
        <f t="shared" si="32"/>
        <v>0.2</v>
      </c>
      <c r="BV36" s="21">
        <f>COUNTIF($Z$3:$Z$27,"*est*")</f>
        <v>6</v>
      </c>
      <c r="BW36" s="22">
        <f t="shared" si="33"/>
        <v>0.24</v>
      </c>
      <c r="BX36" s="21">
        <f>COUNTIF($Z$3:$Z$27,"*Lista*")</f>
        <v>0</v>
      </c>
      <c r="BY36" s="22">
        <f t="shared" si="34"/>
        <v>0</v>
      </c>
      <c r="BZ36" s="21">
        <f>COUNTIF($Z$3:$Z$27,"*Mapa*")</f>
        <v>0</v>
      </c>
      <c r="CA36" s="22">
        <f t="shared" si="35"/>
        <v>0</v>
      </c>
      <c r="CB36" s="21">
        <f>COUNTIF($Z$3:$Z$27,"*Organiz*")</f>
        <v>0</v>
      </c>
      <c r="CC36" s="22">
        <f t="shared" si="36"/>
        <v>0</v>
      </c>
      <c r="CD36" s="21">
        <f>COUNTIF($Z$3:$Z$27,"*parafraseo*")</f>
        <v>3</v>
      </c>
      <c r="CE36" s="22">
        <f t="shared" si="37"/>
        <v>0.12</v>
      </c>
      <c r="CF36" s="21">
        <f>COUNTIF($Z$3:$Z$27,"*Porta*")</f>
        <v>1</v>
      </c>
      <c r="CG36" s="22">
        <f t="shared" si="38"/>
        <v>0.04</v>
      </c>
      <c r="CH36" s="21">
        <f>COUNTIF($Z$3:$Z$27,"*post*")</f>
        <v>0</v>
      </c>
      <c r="CI36" s="22">
        <f t="shared" si="39"/>
        <v>0</v>
      </c>
      <c r="CJ36" s="21">
        <f>COUNTIF($Z$3:$Z$27,"*abierta*")</f>
        <v>8</v>
      </c>
      <c r="CK36" s="22">
        <f t="shared" si="40"/>
        <v>0.32</v>
      </c>
      <c r="CL36" s="21">
        <f>COUNTIF($Z$3:$Z$27,"*confuso*")</f>
        <v>3</v>
      </c>
      <c r="CM36" s="22">
        <f t="shared" si="41"/>
        <v>0.12</v>
      </c>
      <c r="CN36" s="21">
        <f>COUNTIF($Z$3:$Z$27,"*escrita*")</f>
        <v>5</v>
      </c>
      <c r="CO36" s="22">
        <f t="shared" si="42"/>
        <v>0.2</v>
      </c>
      <c r="CP36" s="21">
        <f>COUNTIF($Z$3:$Z$27,"*Resumen*")</f>
        <v>5</v>
      </c>
      <c r="CQ36" s="22">
        <f t="shared" si="43"/>
        <v>0.2</v>
      </c>
      <c r="CR36" s="21">
        <f>COUNTIF($Z$3:$Z$27,"*Otra*")</f>
        <v>0</v>
      </c>
      <c r="CS36" s="22">
        <f t="shared" si="44"/>
        <v>0</v>
      </c>
    </row>
    <row r="37" spans="1:97" ht="27.75" customHeight="1">
      <c r="A37" s="20" t="s">
        <v>421</v>
      </c>
      <c r="B37" s="21">
        <f>COUNTIF(AA$3:AA$27,"Sí")</f>
        <v>6</v>
      </c>
      <c r="C37" s="22">
        <f t="shared" si="0"/>
        <v>0.24</v>
      </c>
      <c r="D37" s="21">
        <f>COUNTIF(AA$3:AA$27,"No")</f>
        <v>19</v>
      </c>
      <c r="E37" s="22">
        <f t="shared" si="0"/>
        <v>0.76</v>
      </c>
      <c r="F37" s="23"/>
      <c r="G37" s="21">
        <f>COUNTIF(AB$3:AB$27,"En 5 o menos%.")</f>
        <v>0</v>
      </c>
      <c r="H37" s="22">
        <f t="shared" si="1"/>
        <v>0</v>
      </c>
      <c r="I37" s="21">
        <f>COUNTIF(AB$3:AB$27,"Entre 5% y 25%")</f>
        <v>2</v>
      </c>
      <c r="J37" s="22">
        <f t="shared" si="2"/>
        <v>0.08</v>
      </c>
      <c r="K37" s="21">
        <f>COUNTIF(AB$3:AB$27,"Entre 25% y 50%")</f>
        <v>4</v>
      </c>
      <c r="L37" s="22">
        <f t="shared" si="3"/>
        <v>0.16</v>
      </c>
      <c r="M37" s="21">
        <f>COUNTIF(AB$3:AB$27,"Entre 50% y 75%.")</f>
        <v>0</v>
      </c>
      <c r="N37" s="22">
        <f t="shared" si="4"/>
        <v>0</v>
      </c>
      <c r="O37" s="21">
        <f>COUNTIF(AB$3:AB$27,"En 75% o más.")</f>
        <v>0</v>
      </c>
      <c r="P37" s="22">
        <f t="shared" si="5"/>
        <v>0</v>
      </c>
      <c r="Q37" s="23"/>
      <c r="R37" s="21">
        <f>COUNTIF(AC$3:AC$27,"Sí")</f>
        <v>2</v>
      </c>
      <c r="S37" s="22">
        <f t="shared" si="6"/>
        <v>0.3333333333333333</v>
      </c>
      <c r="T37" s="21">
        <f>COUNTIF(AC$3:AC$27,"No")</f>
        <v>4</v>
      </c>
      <c r="U37" s="22">
        <f t="shared" si="7"/>
        <v>0.6666666666666666</v>
      </c>
      <c r="V37" s="23"/>
      <c r="W37" s="21">
        <f>COUNTIF($AD$3:$AD$27,"Asignaciones*")</f>
        <v>1</v>
      </c>
      <c r="X37" s="22">
        <f t="shared" si="8"/>
        <v>0.04</v>
      </c>
      <c r="Y37" s="21">
        <f>COUNTIF($AD$3:$AD$27,"*Asist*")</f>
        <v>2</v>
      </c>
      <c r="Z37" s="22">
        <f t="shared" si="9"/>
        <v>0.08</v>
      </c>
      <c r="AA37" s="21">
        <f>COUNTIF($AD$3:$AD$27,"*Chats*")</f>
        <v>0</v>
      </c>
      <c r="AB37" s="22">
        <f t="shared" si="10"/>
        <v>0</v>
      </c>
      <c r="AC37" s="21">
        <f>COUNTIF($AD$3:$AD$27,"*Debates*")</f>
        <v>2</v>
      </c>
      <c r="AD37" s="22">
        <f t="shared" si="11"/>
        <v>0.08</v>
      </c>
      <c r="AE37" s="21">
        <f>COUNTIF($AD$3:$AD$27,"*Aplicac*")</f>
        <v>2</v>
      </c>
      <c r="AF37" s="22">
        <f t="shared" si="12"/>
        <v>0.08</v>
      </c>
      <c r="AG37" s="21">
        <f>COUNTIF($AD$3:$AD$27,"*Ensayo*")</f>
        <v>0</v>
      </c>
      <c r="AH37" s="22">
        <f t="shared" si="13"/>
        <v>0</v>
      </c>
      <c r="AI37" s="21">
        <f>COUNTIF($AD$3:$AD$27,"*Exámenes*")</f>
        <v>3</v>
      </c>
      <c r="AJ37" s="22">
        <f t="shared" si="14"/>
        <v>0.12</v>
      </c>
      <c r="AK37" s="21">
        <f>COUNTIF($AD$3:$AD$27,"*Experimento*")</f>
        <v>0</v>
      </c>
      <c r="AL37" s="22">
        <f t="shared" si="15"/>
        <v>0</v>
      </c>
      <c r="AM37" s="21">
        <f>COUNTIF($AD$3:$AD$27,"*Foro*")</f>
        <v>1</v>
      </c>
      <c r="AN37" s="22">
        <f t="shared" si="16"/>
        <v>0.04</v>
      </c>
      <c r="AO37" s="21">
        <f>COUNTIF($AD$3:$AD$27,"*Investigación,*")</f>
        <v>1</v>
      </c>
      <c r="AP37" s="22">
        <f t="shared" si="17"/>
        <v>0.04</v>
      </c>
      <c r="AQ37" s="21">
        <f>COUNTIF($AD$3:$AD$27,"*Biblio*")</f>
        <v>0</v>
      </c>
      <c r="AR37" s="22">
        <f t="shared" si="18"/>
        <v>0</v>
      </c>
      <c r="AS37" s="21">
        <f>COUNTIF($AD$3:$AD$27,"*Campo*")</f>
        <v>0</v>
      </c>
      <c r="AT37" s="22">
        <f t="shared" si="19"/>
        <v>0</v>
      </c>
      <c r="AU37" s="21">
        <f>COUNTIF($AD$3:$AD$27,"*Paneles*")</f>
        <v>0</v>
      </c>
      <c r="AV37" s="22">
        <f t="shared" si="20"/>
        <v>0</v>
      </c>
      <c r="AW37" s="21">
        <f>COUNTIF($AD$3:$AD$27,"*Partici*")</f>
        <v>5</v>
      </c>
      <c r="AX37" s="22">
        <f t="shared" si="21"/>
        <v>0.2</v>
      </c>
      <c r="AY37" s="21">
        <f>COUNTIF($AD$3:$AD$27,"*Port*")</f>
        <v>0</v>
      </c>
      <c r="AZ37" s="22">
        <f t="shared" si="22"/>
        <v>0</v>
      </c>
      <c r="BA37" s="21">
        <f>COUNTIF($AD$3:$AD$27,"*Orales*")</f>
        <v>0</v>
      </c>
      <c r="BB37" s="22">
        <f t="shared" si="23"/>
        <v>0</v>
      </c>
      <c r="BC37" s="21">
        <f>COUNTIF($AD$3:$AD$27,"*Propuesta*")</f>
        <v>0</v>
      </c>
      <c r="BD37" s="22">
        <f t="shared" si="24"/>
        <v>0</v>
      </c>
      <c r="BE37" s="21">
        <f>COUNTIF($AD$3:$AD$27,"*Pruebas*")</f>
        <v>1</v>
      </c>
      <c r="BF37" s="22">
        <f t="shared" si="25"/>
        <v>0.04</v>
      </c>
      <c r="BG37" s="21">
        <f>COUNTIF($AD$3:$AD$27,"*Refl*")</f>
        <v>1</v>
      </c>
      <c r="BH37" s="22">
        <f t="shared" si="26"/>
        <v>0.04</v>
      </c>
      <c r="BI37" s="21">
        <f>COUNTIF($AD$3:$AD$27,"*Comunitario*")</f>
        <v>1</v>
      </c>
      <c r="BJ37" s="22">
        <f t="shared" si="27"/>
        <v>0.04</v>
      </c>
      <c r="BK37" s="21">
        <f>COUNTIF($AD$3:$AD$27,"*Otra*")</f>
        <v>0</v>
      </c>
      <c r="BL37" s="22">
        <f t="shared" si="28"/>
        <v>0</v>
      </c>
      <c r="BM37" s="23"/>
      <c r="BN37" s="21">
        <f>COUNTIF($AE$3:$AE$27,"*Encuesta*")</f>
        <v>0</v>
      </c>
      <c r="BO37" s="22">
        <f t="shared" si="29"/>
        <v>0</v>
      </c>
      <c r="BP37" s="21">
        <f>COUNTIF($AE$3:$AE$27,"*activi*")</f>
        <v>2</v>
      </c>
      <c r="BQ37" s="22">
        <f t="shared" si="30"/>
        <v>0.08</v>
      </c>
      <c r="BR37" s="21">
        <f>COUNTIF($AE$3:$AE$27,"*notas*")</f>
        <v>0</v>
      </c>
      <c r="BS37" s="22">
        <f t="shared" si="31"/>
        <v>0</v>
      </c>
      <c r="BT37" s="21">
        <f>COUNTIF($AE$3:$AE$27,"*examen,*")</f>
        <v>1</v>
      </c>
      <c r="BU37" s="22">
        <f t="shared" si="32"/>
        <v>0.04</v>
      </c>
      <c r="BV37" s="21">
        <f>COUNTIF($AE$3:$AE$27,"*est*")</f>
        <v>1</v>
      </c>
      <c r="BW37" s="22">
        <f t="shared" si="33"/>
        <v>0.04</v>
      </c>
      <c r="BX37" s="21">
        <f>COUNTIF($AE$3:$AE$27,"*Lista*")</f>
        <v>0</v>
      </c>
      <c r="BY37" s="22">
        <f t="shared" si="34"/>
        <v>0</v>
      </c>
      <c r="BZ37" s="21">
        <f>COUNTIF($AE$3:$AE$27,"*Mapa*")</f>
        <v>0</v>
      </c>
      <c r="CA37" s="22">
        <f t="shared" si="35"/>
        <v>0</v>
      </c>
      <c r="CB37" s="21">
        <f>COUNTIF($AE$3:$AE$27,"*Organiz*")</f>
        <v>0</v>
      </c>
      <c r="CC37" s="22">
        <f t="shared" si="36"/>
        <v>0</v>
      </c>
      <c r="CD37" s="21">
        <f>COUNTIF($AE$3:$AE$27,"*parafraseo*")</f>
        <v>0</v>
      </c>
      <c r="CE37" s="22">
        <f t="shared" si="37"/>
        <v>0</v>
      </c>
      <c r="CF37" s="21">
        <f>COUNTIF($AE$3:$AE$27,"*Porta*")</f>
        <v>0</v>
      </c>
      <c r="CG37" s="22">
        <f t="shared" si="38"/>
        <v>0</v>
      </c>
      <c r="CH37" s="21">
        <f>COUNTIF($AE$3:$AE$27,"*post*")</f>
        <v>0</v>
      </c>
      <c r="CI37" s="22">
        <f t="shared" si="39"/>
        <v>0</v>
      </c>
      <c r="CJ37" s="21">
        <f>COUNTIF($AE$3:$AE$27,"*abierta*")</f>
        <v>5</v>
      </c>
      <c r="CK37" s="22">
        <f t="shared" si="40"/>
        <v>0.2</v>
      </c>
      <c r="CL37" s="21">
        <f>COUNTIF($AE$3:$AE$27,"*confuso*")</f>
        <v>0</v>
      </c>
      <c r="CM37" s="22">
        <f t="shared" si="41"/>
        <v>0</v>
      </c>
      <c r="CN37" s="21">
        <f>COUNTIF($AE$3:$AE$27,"*escrita*")</f>
        <v>0</v>
      </c>
      <c r="CO37" s="22">
        <f t="shared" si="42"/>
        <v>0</v>
      </c>
      <c r="CP37" s="21">
        <f>COUNTIF($AE$3:$AE$27,"*Resumen*")</f>
        <v>1</v>
      </c>
      <c r="CQ37" s="22">
        <f t="shared" si="43"/>
        <v>0.04</v>
      </c>
      <c r="CR37" s="21">
        <f>COUNTIF($AE$3:$AE$27,"*Otra*")</f>
        <v>0</v>
      </c>
      <c r="CS37" s="22">
        <f t="shared" si="44"/>
        <v>0</v>
      </c>
    </row>
    <row r="38" spans="1:97" ht="27.75" customHeight="1">
      <c r="A38" s="20" t="s">
        <v>422</v>
      </c>
      <c r="B38" s="21">
        <f>COUNTIF(AF$3:AF$27,"Sí")</f>
        <v>14</v>
      </c>
      <c r="C38" s="22">
        <f t="shared" si="0"/>
        <v>0.56</v>
      </c>
      <c r="D38" s="21">
        <f>COUNTIF(AF$3:AF$27,"No")</f>
        <v>11</v>
      </c>
      <c r="E38" s="22">
        <f t="shared" si="0"/>
        <v>0.44</v>
      </c>
      <c r="F38" s="23"/>
      <c r="G38" s="21">
        <f>COUNTIF(AG$3:AG$27,"En 5 o menos%.")</f>
        <v>0</v>
      </c>
      <c r="H38" s="22">
        <f t="shared" si="1"/>
        <v>0</v>
      </c>
      <c r="I38" s="21">
        <f>COUNTIF(AG$3:AG$27,"Entre 5% y 25%")</f>
        <v>4</v>
      </c>
      <c r="J38" s="22">
        <f t="shared" si="2"/>
        <v>0.16</v>
      </c>
      <c r="K38" s="21">
        <f>COUNTIF(AG$3:AG$27,"Entre 25% y 50%")</f>
        <v>2</v>
      </c>
      <c r="L38" s="22">
        <f t="shared" si="3"/>
        <v>0.08</v>
      </c>
      <c r="M38" s="21">
        <f>COUNTIF(AG$3:AG$27,"Entre 50% y 75%.")</f>
        <v>3</v>
      </c>
      <c r="N38" s="22">
        <f t="shared" si="4"/>
        <v>0.12</v>
      </c>
      <c r="O38" s="21">
        <f>COUNTIF(AG$3:AG$27,"En 75% o más.")</f>
        <v>5</v>
      </c>
      <c r="P38" s="22">
        <f t="shared" si="5"/>
        <v>0.2</v>
      </c>
      <c r="Q38" s="23"/>
      <c r="R38" s="21">
        <f>COUNTIF(AH$3:AH$27,"Sí")</f>
        <v>9</v>
      </c>
      <c r="S38" s="22">
        <f t="shared" si="6"/>
        <v>0.6428571428571429</v>
      </c>
      <c r="T38" s="21">
        <f>COUNTIF(AH$3:AH$27,"No")</f>
        <v>5</v>
      </c>
      <c r="U38" s="22">
        <f t="shared" si="7"/>
        <v>0.35714285714285715</v>
      </c>
      <c r="V38" s="23"/>
      <c r="W38" s="21">
        <f>COUNTIF($AI$3:$AI$27,"Asignaciones*")</f>
        <v>7</v>
      </c>
      <c r="X38" s="22">
        <f t="shared" si="8"/>
        <v>0.28</v>
      </c>
      <c r="Y38" s="21">
        <f>COUNTIF($AI$3:$AI$27,"*Asist*")</f>
        <v>2</v>
      </c>
      <c r="Z38" s="22">
        <f t="shared" si="9"/>
        <v>0.08</v>
      </c>
      <c r="AA38" s="21">
        <f>COUNTIF($AI$3:$AI$27,"*Chats*")</f>
        <v>0</v>
      </c>
      <c r="AB38" s="22">
        <f t="shared" si="10"/>
        <v>0</v>
      </c>
      <c r="AC38" s="21">
        <f>COUNTIF($AI$3:$AI$27,"*Debates*")</f>
        <v>2</v>
      </c>
      <c r="AD38" s="22">
        <f t="shared" si="11"/>
        <v>0.08</v>
      </c>
      <c r="AE38" s="21">
        <f>COUNTIF($AI$3:$AI$27,"*Aplicac*")</f>
        <v>4</v>
      </c>
      <c r="AF38" s="22">
        <f t="shared" si="12"/>
        <v>0.16</v>
      </c>
      <c r="AG38" s="21">
        <f>COUNTIF($AI$3:$AI$27,"*Ensayo*")</f>
        <v>1</v>
      </c>
      <c r="AH38" s="22">
        <f t="shared" si="13"/>
        <v>0.04</v>
      </c>
      <c r="AI38" s="21">
        <f>COUNTIF($AI$3:$AI$27,"*Exámenes*")</f>
        <v>7</v>
      </c>
      <c r="AJ38" s="22">
        <f t="shared" si="14"/>
        <v>0.28</v>
      </c>
      <c r="AK38" s="21">
        <f>COUNTIF($AI$3:$AI$27,"*Experimento*")</f>
        <v>0</v>
      </c>
      <c r="AL38" s="22">
        <f t="shared" si="15"/>
        <v>0</v>
      </c>
      <c r="AM38" s="21">
        <f>COUNTIF($AI$3:$AI$27,"*Foro*")</f>
        <v>2</v>
      </c>
      <c r="AN38" s="22">
        <f t="shared" si="16"/>
        <v>0.08</v>
      </c>
      <c r="AO38" s="21">
        <f>COUNTIF($AI$3:$AI$27,"*Investigación,*")</f>
        <v>3</v>
      </c>
      <c r="AP38" s="22">
        <f t="shared" si="17"/>
        <v>0.12</v>
      </c>
      <c r="AQ38" s="21">
        <f>COUNTIF($AI$3:$AI$27,"*Biblio*")</f>
        <v>3</v>
      </c>
      <c r="AR38" s="22">
        <f t="shared" si="18"/>
        <v>0.12</v>
      </c>
      <c r="AS38" s="21">
        <f>COUNTIF($AI$3:$AI$27,"*Campo*")</f>
        <v>1</v>
      </c>
      <c r="AT38" s="22">
        <f t="shared" si="19"/>
        <v>0.04</v>
      </c>
      <c r="AU38" s="21">
        <f>COUNTIF($AI$3:$AI$27,"*Paneles*")</f>
        <v>0</v>
      </c>
      <c r="AV38" s="22">
        <f t="shared" si="20"/>
        <v>0</v>
      </c>
      <c r="AW38" s="21">
        <f>COUNTIF($AI$3:$AI$27,"*Partici*")</f>
        <v>5</v>
      </c>
      <c r="AX38" s="22">
        <f t="shared" si="21"/>
        <v>0.2</v>
      </c>
      <c r="AY38" s="21">
        <f>COUNTIF($AI$3:$AI$27,"*Port*")</f>
        <v>0</v>
      </c>
      <c r="AZ38" s="22">
        <f t="shared" si="22"/>
        <v>0</v>
      </c>
      <c r="BA38" s="21">
        <f>COUNTIF($AI$3:$AI$27,"*Orales*")</f>
        <v>0</v>
      </c>
      <c r="BB38" s="22">
        <f t="shared" si="23"/>
        <v>0</v>
      </c>
      <c r="BC38" s="21">
        <f>COUNTIF($AI$3:$AI$27,"*Propuesta*")</f>
        <v>0</v>
      </c>
      <c r="BD38" s="22">
        <f t="shared" si="24"/>
        <v>0</v>
      </c>
      <c r="BE38" s="21">
        <f>COUNTIF($AI$3:$AI$27,"*Pruebas*")</f>
        <v>1</v>
      </c>
      <c r="BF38" s="22">
        <f t="shared" si="25"/>
        <v>0.04</v>
      </c>
      <c r="BG38" s="21">
        <f>COUNTIF($AI$3:$AI$27,"*Refl*")</f>
        <v>1</v>
      </c>
      <c r="BH38" s="22">
        <f t="shared" si="26"/>
        <v>0.04</v>
      </c>
      <c r="BI38" s="21">
        <f>COUNTIF($AI$3:$AI$27,"*Comunitario*")</f>
        <v>2</v>
      </c>
      <c r="BJ38" s="22">
        <f t="shared" si="27"/>
        <v>0.08</v>
      </c>
      <c r="BK38" s="21">
        <f>COUNTIF($AI$3:$AI$27,"*Otra*")</f>
        <v>0</v>
      </c>
      <c r="BL38" s="22">
        <f t="shared" si="28"/>
        <v>0</v>
      </c>
      <c r="BM38" s="23"/>
      <c r="BN38" s="21">
        <f>COUNTIF($AJ$3:$AJ$27,"*Encuesta*")</f>
        <v>2</v>
      </c>
      <c r="BO38" s="22">
        <f t="shared" si="29"/>
        <v>0.08</v>
      </c>
      <c r="BP38" s="21">
        <f>COUNTIF($AJ$3:$AJ$27,"*activi*")</f>
        <v>7</v>
      </c>
      <c r="BQ38" s="22">
        <f t="shared" si="30"/>
        <v>0.28</v>
      </c>
      <c r="BR38" s="21">
        <f>COUNTIF($AJ$3:$AJ$27,"*notas*")</f>
        <v>0</v>
      </c>
      <c r="BS38" s="22">
        <f t="shared" si="31"/>
        <v>0</v>
      </c>
      <c r="BT38" s="21">
        <f>COUNTIF($AJ$3:$AJ$27,"*examen,*")</f>
        <v>2</v>
      </c>
      <c r="BU38" s="22">
        <f t="shared" si="32"/>
        <v>0.08</v>
      </c>
      <c r="BV38" s="21">
        <f>COUNTIF($AJ$3:$AJ$27,"*est*")</f>
        <v>4</v>
      </c>
      <c r="BW38" s="22">
        <f t="shared" si="33"/>
        <v>0.16</v>
      </c>
      <c r="BX38" s="21">
        <f>COUNTIF($AJ$3:$AJ$27,"*Lista*")</f>
        <v>0</v>
      </c>
      <c r="BY38" s="22">
        <f t="shared" si="34"/>
        <v>0</v>
      </c>
      <c r="BZ38" s="21">
        <f>COUNTIF($AJ$3:$AJ$27,"*Mapa*")</f>
        <v>0</v>
      </c>
      <c r="CA38" s="22">
        <f t="shared" si="35"/>
        <v>0</v>
      </c>
      <c r="CB38" s="21">
        <f>COUNTIF($AJ$3:$AJ$27,"*Organiz*")</f>
        <v>0</v>
      </c>
      <c r="CC38" s="22">
        <f t="shared" si="36"/>
        <v>0</v>
      </c>
      <c r="CD38" s="21">
        <f>COUNTIF($AJ$3:$AJ$27,"*parafraseo*")</f>
        <v>0</v>
      </c>
      <c r="CE38" s="22">
        <f t="shared" si="37"/>
        <v>0</v>
      </c>
      <c r="CF38" s="21">
        <f>COUNTIF($AJ$3:$AJ$27,"*Porta*")</f>
        <v>0</v>
      </c>
      <c r="CG38" s="22">
        <f t="shared" si="38"/>
        <v>0</v>
      </c>
      <c r="CH38" s="21">
        <f>COUNTIF($AJ$3:$AJ$27,"*post*")</f>
        <v>0</v>
      </c>
      <c r="CI38" s="22">
        <f t="shared" si="39"/>
        <v>0</v>
      </c>
      <c r="CJ38" s="21">
        <f>COUNTIF($AJ$3:$AJ$27,"*abierta*")</f>
        <v>7</v>
      </c>
      <c r="CK38" s="22">
        <f t="shared" si="40"/>
        <v>0.28</v>
      </c>
      <c r="CL38" s="21">
        <f>COUNTIF($AJ$3:$AJ$27,"*confuso*")</f>
        <v>0</v>
      </c>
      <c r="CM38" s="22">
        <f t="shared" si="41"/>
        <v>0</v>
      </c>
      <c r="CN38" s="21">
        <f>COUNTIF($AJ$3:$AJ$27,"*escrita*")</f>
        <v>1</v>
      </c>
      <c r="CO38" s="22">
        <f t="shared" si="42"/>
        <v>0.04</v>
      </c>
      <c r="CP38" s="21">
        <f>COUNTIF($AJ$3:$AJ$27,"*Resumen*")</f>
        <v>0</v>
      </c>
      <c r="CQ38" s="22">
        <f t="shared" si="43"/>
        <v>0</v>
      </c>
      <c r="CR38" s="21">
        <f>COUNTIF($AJ$3:$AJ$27,"*Otra*")</f>
        <v>0</v>
      </c>
      <c r="CS38" s="22">
        <f t="shared" si="44"/>
        <v>0</v>
      </c>
    </row>
    <row r="39" spans="1:97" ht="27.75" customHeight="1">
      <c r="A39" s="20" t="s">
        <v>423</v>
      </c>
      <c r="B39" s="21">
        <f>COUNTIF(AK$3:AK$27,"Sí")</f>
        <v>16</v>
      </c>
      <c r="C39" s="22">
        <f t="shared" si="0"/>
        <v>0.64</v>
      </c>
      <c r="D39" s="21">
        <f>COUNTIF(AK$3:AK$27,"No")</f>
        <v>9</v>
      </c>
      <c r="E39" s="22">
        <f t="shared" si="0"/>
        <v>0.36</v>
      </c>
      <c r="F39" s="23"/>
      <c r="G39" s="21">
        <f>COUNTIF(AL$3:AL$27,"En 5 o menos%.")</f>
        <v>2</v>
      </c>
      <c r="H39" s="22">
        <f t="shared" si="1"/>
        <v>0.08</v>
      </c>
      <c r="I39" s="21">
        <f>COUNTIF(AL$3:AL$27,"Entre 5% y 25%")</f>
        <v>2</v>
      </c>
      <c r="J39" s="22">
        <f t="shared" si="2"/>
        <v>0.08</v>
      </c>
      <c r="K39" s="21">
        <f>COUNTIF(AL$3:AL$27,"Entre 25% y 50%")</f>
        <v>4</v>
      </c>
      <c r="L39" s="22">
        <f t="shared" si="3"/>
        <v>0.16</v>
      </c>
      <c r="M39" s="21">
        <f>COUNTIF(AL$3:AL$27,"Entre 50% y 75%.")</f>
        <v>4</v>
      </c>
      <c r="N39" s="22">
        <f t="shared" si="4"/>
        <v>0.16</v>
      </c>
      <c r="O39" s="21">
        <f>COUNTIF(AL$3:AL$27,"En 75% o más.")</f>
        <v>4</v>
      </c>
      <c r="P39" s="22">
        <f t="shared" si="5"/>
        <v>0.16</v>
      </c>
      <c r="Q39" s="23"/>
      <c r="R39" s="21">
        <f>COUNTIF(AM$3:AM$27,"Sí")</f>
        <v>6</v>
      </c>
      <c r="S39" s="22">
        <f t="shared" si="6"/>
        <v>0.375</v>
      </c>
      <c r="T39" s="21">
        <f>COUNTIF(AM$3:AM$27,"No")</f>
        <v>10</v>
      </c>
      <c r="U39" s="22">
        <f t="shared" si="7"/>
        <v>0.625</v>
      </c>
      <c r="V39" s="23"/>
      <c r="W39" s="21">
        <f>COUNTIF($AN$3:$AN$27,"Asignaciones*")</f>
        <v>7</v>
      </c>
      <c r="X39" s="22">
        <f t="shared" si="8"/>
        <v>0.28</v>
      </c>
      <c r="Y39" s="21">
        <f>COUNTIF($AN$3:$AN$27,"*Asist*")</f>
        <v>0</v>
      </c>
      <c r="Z39" s="22">
        <f t="shared" si="9"/>
        <v>0</v>
      </c>
      <c r="AA39" s="21">
        <f>COUNTIF($AN$3:$AN$27,"*Chats*")</f>
        <v>0</v>
      </c>
      <c r="AB39" s="22">
        <f t="shared" si="10"/>
        <v>0</v>
      </c>
      <c r="AC39" s="21">
        <f>COUNTIF($AN$3:$AN$27,"*Debates*")</f>
        <v>0</v>
      </c>
      <c r="AD39" s="22">
        <f t="shared" si="11"/>
        <v>0</v>
      </c>
      <c r="AE39" s="21">
        <f>COUNTIF($AN$3:$AN$27,"*Aplicac*")</f>
        <v>2</v>
      </c>
      <c r="AF39" s="22">
        <f t="shared" si="12"/>
        <v>0.08</v>
      </c>
      <c r="AG39" s="21">
        <f>COUNTIF($AN$3:$AN$27,"*Ensayo*")</f>
        <v>1</v>
      </c>
      <c r="AH39" s="22">
        <f t="shared" si="13"/>
        <v>0.04</v>
      </c>
      <c r="AI39" s="21">
        <f>COUNTIF($AN$3:$AN$27,"*Exámenes*")</f>
        <v>2</v>
      </c>
      <c r="AJ39" s="22">
        <f t="shared" si="14"/>
        <v>0.08</v>
      </c>
      <c r="AK39" s="21">
        <f>COUNTIF($AN$3:$AN$27,"*Experimento*")</f>
        <v>0</v>
      </c>
      <c r="AL39" s="22">
        <f t="shared" si="15"/>
        <v>0</v>
      </c>
      <c r="AM39" s="21">
        <f>COUNTIF($AN$3:$AN$27,"*Foro*")</f>
        <v>5</v>
      </c>
      <c r="AN39" s="22">
        <f t="shared" si="16"/>
        <v>0.2</v>
      </c>
      <c r="AO39" s="21">
        <f>COUNTIF($AN$3:$AN$27,"*Investigación,*")</f>
        <v>3</v>
      </c>
      <c r="AP39" s="22">
        <f t="shared" si="17"/>
        <v>0.12</v>
      </c>
      <c r="AQ39" s="21">
        <f>COUNTIF($AN$3:$AN$27,"*Biblio*")</f>
        <v>3</v>
      </c>
      <c r="AR39" s="22">
        <f t="shared" si="18"/>
        <v>0.12</v>
      </c>
      <c r="AS39" s="21">
        <f>COUNTIF($AN$3:$AN$27,"*Campo*")</f>
        <v>0</v>
      </c>
      <c r="AT39" s="22">
        <f t="shared" si="19"/>
        <v>0</v>
      </c>
      <c r="AU39" s="21">
        <f>COUNTIF($AN$3:$AN$27,"*Paneles*")</f>
        <v>0</v>
      </c>
      <c r="AV39" s="22">
        <f t="shared" si="20"/>
        <v>0</v>
      </c>
      <c r="AW39" s="21">
        <f>COUNTIF($AN$3:$AN$27,"*Partici*")</f>
        <v>5</v>
      </c>
      <c r="AX39" s="22">
        <f t="shared" si="21"/>
        <v>0.2</v>
      </c>
      <c r="AY39" s="21">
        <f>COUNTIF($AN$3:$AN$27,"*Port*")</f>
        <v>0</v>
      </c>
      <c r="AZ39" s="22">
        <f t="shared" si="22"/>
        <v>0</v>
      </c>
      <c r="BA39" s="21">
        <f>COUNTIF($AN$3:$AN$27,"*Orales*")</f>
        <v>0</v>
      </c>
      <c r="BB39" s="22">
        <f t="shared" si="23"/>
        <v>0</v>
      </c>
      <c r="BC39" s="21">
        <f>COUNTIF($AN$3:$AN$27,"*Propuesta*")</f>
        <v>0</v>
      </c>
      <c r="BD39" s="22">
        <f t="shared" si="24"/>
        <v>0</v>
      </c>
      <c r="BE39" s="21">
        <f>COUNTIF($AN$3:$AN$27,"*Pruebas*")</f>
        <v>2</v>
      </c>
      <c r="BF39" s="22">
        <f t="shared" si="25"/>
        <v>0.08</v>
      </c>
      <c r="BG39" s="21">
        <f>COUNTIF($AN$3:$AN$27,"*Refl*")</f>
        <v>1</v>
      </c>
      <c r="BH39" s="22">
        <f t="shared" si="26"/>
        <v>0.04</v>
      </c>
      <c r="BI39" s="21">
        <f>COUNTIF($AN$3:$AN$27,"*Comunitario*")</f>
        <v>2</v>
      </c>
      <c r="BJ39" s="22">
        <f t="shared" si="27"/>
        <v>0.08</v>
      </c>
      <c r="BK39" s="21">
        <f>COUNTIF($AN$3:$AN$27,"*Otra*")</f>
        <v>0</v>
      </c>
      <c r="BL39" s="22">
        <f t="shared" si="28"/>
        <v>0</v>
      </c>
      <c r="BM39" s="23"/>
      <c r="BN39" s="21">
        <f>COUNTIF($AO$3:$AO$27,"*Encuesta*")</f>
        <v>1</v>
      </c>
      <c r="BO39" s="22">
        <f t="shared" si="29"/>
        <v>0.04</v>
      </c>
      <c r="BP39" s="21">
        <f>COUNTIF($AO$3:$AO$27,"*activi*")</f>
        <v>7</v>
      </c>
      <c r="BQ39" s="22">
        <f t="shared" si="30"/>
        <v>0.28</v>
      </c>
      <c r="BR39" s="21">
        <f>COUNTIF($AO$3:$AO$27,"*notas*")</f>
        <v>0</v>
      </c>
      <c r="BS39" s="22">
        <f t="shared" si="31"/>
        <v>0</v>
      </c>
      <c r="BT39" s="21">
        <f>COUNTIF($AO$3:$AO$27,"*examen,*")</f>
        <v>0</v>
      </c>
      <c r="BU39" s="22">
        <f t="shared" si="32"/>
        <v>0</v>
      </c>
      <c r="BV39" s="21">
        <f>COUNTIF($AO$3:$AO$27,"*est*")</f>
        <v>1</v>
      </c>
      <c r="BW39" s="22">
        <f t="shared" si="33"/>
        <v>0.04</v>
      </c>
      <c r="BX39" s="21">
        <f>COUNTIF($AO$3:$AO$27,"*Lista*")</f>
        <v>1</v>
      </c>
      <c r="BY39" s="22">
        <f t="shared" si="34"/>
        <v>0.04</v>
      </c>
      <c r="BZ39" s="21">
        <f>COUNTIF($AO$3:$AO$27,"*Mapa*")</f>
        <v>0</v>
      </c>
      <c r="CA39" s="22">
        <f t="shared" si="35"/>
        <v>0</v>
      </c>
      <c r="CB39" s="21">
        <f>COUNTIF($AO$3:$AO$27,"*Organiz*")</f>
        <v>0</v>
      </c>
      <c r="CC39" s="22">
        <f t="shared" si="36"/>
        <v>0</v>
      </c>
      <c r="CD39" s="21">
        <f>COUNTIF($AO$3:$AO$27,"*parafraseo*")</f>
        <v>0</v>
      </c>
      <c r="CE39" s="22">
        <f t="shared" si="37"/>
        <v>0</v>
      </c>
      <c r="CF39" s="21">
        <f>COUNTIF($AO$3:$AO$27,"*Porta*")</f>
        <v>0</v>
      </c>
      <c r="CG39" s="22">
        <f t="shared" si="38"/>
        <v>0</v>
      </c>
      <c r="CH39" s="21">
        <f>COUNTIF($AO$3:$AO$27,"*post*")</f>
        <v>0</v>
      </c>
      <c r="CI39" s="22">
        <f t="shared" si="39"/>
        <v>0</v>
      </c>
      <c r="CJ39" s="21">
        <f>COUNTIF($AO$3:$AO$27,"*abierta*")</f>
        <v>3</v>
      </c>
      <c r="CK39" s="22">
        <f t="shared" si="40"/>
        <v>0.12</v>
      </c>
      <c r="CL39" s="21">
        <f>COUNTIF($AO$3:$AO$27,"*confuso*")</f>
        <v>1</v>
      </c>
      <c r="CM39" s="22">
        <f t="shared" si="41"/>
        <v>0.04</v>
      </c>
      <c r="CN39" s="21">
        <f>COUNTIF($AO$3:$AO$27,"*escrita*")</f>
        <v>1</v>
      </c>
      <c r="CO39" s="22">
        <f t="shared" si="42"/>
        <v>0.04</v>
      </c>
      <c r="CP39" s="21">
        <f>COUNTIF($AO$3:$AO$27,"*Resumen*")</f>
        <v>0</v>
      </c>
      <c r="CQ39" s="22">
        <f t="shared" si="43"/>
        <v>0</v>
      </c>
      <c r="CR39" s="21">
        <f>COUNTIF($AO$3:$AO$27,"*Otra*")</f>
        <v>0</v>
      </c>
      <c r="CS39" s="22">
        <f t="shared" si="44"/>
        <v>0</v>
      </c>
    </row>
    <row r="40" spans="1:97" ht="27.75" customHeight="1">
      <c r="A40" s="20" t="s">
        <v>424</v>
      </c>
      <c r="B40" s="21">
        <f>COUNTIF(AP$3:AP$27,"Sí")</f>
        <v>17</v>
      </c>
      <c r="C40" s="22">
        <f t="shared" si="0"/>
        <v>0.68</v>
      </c>
      <c r="D40" s="21">
        <f>COUNTIF(AP$3:AP$27,"No")</f>
        <v>8</v>
      </c>
      <c r="E40" s="22">
        <f t="shared" si="0"/>
        <v>0.32</v>
      </c>
      <c r="F40" s="23"/>
      <c r="G40" s="21">
        <f>COUNTIF(AQ$3:AQ$27,"En 5 o menos%.")</f>
        <v>1</v>
      </c>
      <c r="H40" s="22">
        <f t="shared" si="1"/>
        <v>0.04</v>
      </c>
      <c r="I40" s="21">
        <f>COUNTIF(AQ$3:AQ$27,"Entre 5% y 25%")</f>
        <v>6</v>
      </c>
      <c r="J40" s="22">
        <f t="shared" si="2"/>
        <v>0.24</v>
      </c>
      <c r="K40" s="21">
        <f>COUNTIF(AQ$3:AQ$27,"Entre 25% y 50%")</f>
        <v>1</v>
      </c>
      <c r="L40" s="22">
        <f t="shared" si="3"/>
        <v>0.04</v>
      </c>
      <c r="M40" s="21">
        <f>COUNTIF(AQ$3:AQ$27,"Entre 50% y 75%.")</f>
        <v>7</v>
      </c>
      <c r="N40" s="22">
        <f t="shared" si="4"/>
        <v>0.28</v>
      </c>
      <c r="O40" s="21">
        <f>COUNTIF(AQ$3:AQ$27,"En 75% o más.")</f>
        <v>2</v>
      </c>
      <c r="P40" s="22">
        <f t="shared" si="5"/>
        <v>0.08</v>
      </c>
      <c r="Q40" s="23"/>
      <c r="R40" s="21">
        <f>COUNTIF(AR$3:AR$27,"Sí")</f>
        <v>8</v>
      </c>
      <c r="S40" s="22">
        <f t="shared" si="6"/>
        <v>0.47058823529411764</v>
      </c>
      <c r="T40" s="21">
        <f>COUNTIF(AR$3:AR$27,"No")</f>
        <v>9</v>
      </c>
      <c r="U40" s="22">
        <f t="shared" si="7"/>
        <v>0.5294117647058824</v>
      </c>
      <c r="V40" s="23"/>
      <c r="W40" s="21">
        <f>COUNTIF($AS$3:$AS$27,"Asignaciones*")</f>
        <v>6</v>
      </c>
      <c r="X40" s="22">
        <f t="shared" si="8"/>
        <v>0.24</v>
      </c>
      <c r="Y40" s="21">
        <f>COUNTIF($AS$3:$AS$27,"*Asist*")</f>
        <v>7</v>
      </c>
      <c r="Z40" s="22">
        <f t="shared" si="9"/>
        <v>0.28</v>
      </c>
      <c r="AA40" s="21">
        <f>COUNTIF($AS$3:$AS$27,"*Chats*")</f>
        <v>0</v>
      </c>
      <c r="AB40" s="22">
        <f t="shared" si="10"/>
        <v>0</v>
      </c>
      <c r="AC40" s="21">
        <f>COUNTIF($AS$3:$AS$27,"*Debates*")</f>
        <v>10</v>
      </c>
      <c r="AD40" s="22">
        <f t="shared" si="11"/>
        <v>0.4</v>
      </c>
      <c r="AE40" s="21">
        <f>COUNTIF($AS$3:$AS$27,"*Aplicac*")</f>
        <v>6</v>
      </c>
      <c r="AF40" s="22">
        <f t="shared" si="12"/>
        <v>0.24</v>
      </c>
      <c r="AG40" s="21">
        <f>COUNTIF($AS$3:$AS$27,"*Ensayo*")</f>
        <v>0</v>
      </c>
      <c r="AH40" s="22">
        <f t="shared" si="13"/>
        <v>0</v>
      </c>
      <c r="AI40" s="21">
        <f>COUNTIF($AS$3:$AS$27,"*Exámenes*")</f>
        <v>12</v>
      </c>
      <c r="AJ40" s="22">
        <f t="shared" si="14"/>
        <v>0.48</v>
      </c>
      <c r="AK40" s="21">
        <f>COUNTIF($AS$3:$AS$27,"*Experimento*")</f>
        <v>0</v>
      </c>
      <c r="AL40" s="22">
        <f t="shared" si="15"/>
        <v>0</v>
      </c>
      <c r="AM40" s="21">
        <f>COUNTIF($AS$3:$AS$27,"*Foro*")</f>
        <v>0</v>
      </c>
      <c r="AN40" s="22">
        <f t="shared" si="16"/>
        <v>0</v>
      </c>
      <c r="AO40" s="21">
        <f>COUNTIF($AS$3:$AS$27,"*Investigación,*")</f>
        <v>3</v>
      </c>
      <c r="AP40" s="22">
        <f t="shared" si="17"/>
        <v>0.12</v>
      </c>
      <c r="AQ40" s="21">
        <f>COUNTIF($AS$3:$AS$27,"*Biblio*")</f>
        <v>1</v>
      </c>
      <c r="AR40" s="22">
        <f t="shared" si="18"/>
        <v>0.04</v>
      </c>
      <c r="AS40" s="21">
        <f>COUNTIF($AS$3:$AS$27,"*Campo*")</f>
        <v>0</v>
      </c>
      <c r="AT40" s="22">
        <f t="shared" si="19"/>
        <v>0</v>
      </c>
      <c r="AU40" s="21">
        <f>COUNTIF($AS$3:$AS$27,"*Paneles*")</f>
        <v>0</v>
      </c>
      <c r="AV40" s="22">
        <f t="shared" si="20"/>
        <v>0</v>
      </c>
      <c r="AW40" s="21">
        <f>COUNTIF($AS$3:$AS$27,"*Partici*")</f>
        <v>7</v>
      </c>
      <c r="AX40" s="22">
        <f t="shared" si="21"/>
        <v>0.28</v>
      </c>
      <c r="AY40" s="21">
        <f>COUNTIF($AS$3:$AS$27,"*Port*")</f>
        <v>0</v>
      </c>
      <c r="AZ40" s="22">
        <f t="shared" si="22"/>
        <v>0</v>
      </c>
      <c r="BA40" s="21">
        <f>COUNTIF($AS$3:$AS$27,"*Orales*")</f>
        <v>0</v>
      </c>
      <c r="BB40" s="22">
        <f t="shared" si="23"/>
        <v>0</v>
      </c>
      <c r="BC40" s="21">
        <f>COUNTIF($AS$3:$AS$27,"*Propuesta*")</f>
        <v>0</v>
      </c>
      <c r="BD40" s="22">
        <f t="shared" si="24"/>
        <v>0</v>
      </c>
      <c r="BE40" s="21">
        <f>COUNTIF($AS$3:$AS$27,"*Pruebas*")</f>
        <v>1</v>
      </c>
      <c r="BF40" s="22">
        <f t="shared" si="25"/>
        <v>0.04</v>
      </c>
      <c r="BG40" s="21">
        <f>COUNTIF($AS$3:$AS$27,"*Refl*")</f>
        <v>3</v>
      </c>
      <c r="BH40" s="22">
        <f t="shared" si="26"/>
        <v>0.12</v>
      </c>
      <c r="BI40" s="21">
        <f>COUNTIF($AS$3:$AS$27,"*Comunitario*")</f>
        <v>3</v>
      </c>
      <c r="BJ40" s="22">
        <f t="shared" si="27"/>
        <v>0.12</v>
      </c>
      <c r="BK40" s="21">
        <f>COUNTIF($AS$3:$AS$27,"*Otra*")</f>
        <v>0</v>
      </c>
      <c r="BL40" s="22">
        <f t="shared" si="28"/>
        <v>0</v>
      </c>
      <c r="BM40" s="23"/>
      <c r="BN40" s="21">
        <f>COUNTIF($AT$3:$AT$27,"*Encuesta*")</f>
        <v>0</v>
      </c>
      <c r="BO40" s="22">
        <f t="shared" si="29"/>
        <v>0</v>
      </c>
      <c r="BP40" s="21">
        <f>COUNTIF($AT$3:$AT$27,"*activi*")</f>
        <v>5</v>
      </c>
      <c r="BQ40" s="22">
        <f t="shared" si="30"/>
        <v>0.2</v>
      </c>
      <c r="BR40" s="21">
        <f>COUNTIF($AT$3:$AT$27,"*notas*")</f>
        <v>1</v>
      </c>
      <c r="BS40" s="22">
        <f t="shared" si="31"/>
        <v>0.04</v>
      </c>
      <c r="BT40" s="21">
        <f>COUNTIF($AT$3:$AT$27,"*examen,*")</f>
        <v>3</v>
      </c>
      <c r="BU40" s="22">
        <f t="shared" si="32"/>
        <v>0.12</v>
      </c>
      <c r="BV40" s="21">
        <f>COUNTIF($AT$3:$AT$27,"*est*")</f>
        <v>1</v>
      </c>
      <c r="BW40" s="22">
        <f t="shared" si="33"/>
        <v>0.04</v>
      </c>
      <c r="BX40" s="21">
        <f>COUNTIF($AT$3:$AT$27,"*Lista*")</f>
        <v>0</v>
      </c>
      <c r="BY40" s="22">
        <f t="shared" si="34"/>
        <v>0</v>
      </c>
      <c r="BZ40" s="21">
        <f>COUNTIF($AT$3:$AT$27,"*Mapa*")</f>
        <v>0</v>
      </c>
      <c r="CA40" s="22">
        <f t="shared" si="35"/>
        <v>0</v>
      </c>
      <c r="CB40" s="21">
        <f>COUNTIF($AT$3:$AT$27,"*Organiz*")</f>
        <v>0</v>
      </c>
      <c r="CC40" s="22">
        <f t="shared" si="36"/>
        <v>0</v>
      </c>
      <c r="CD40" s="21">
        <f>COUNTIF($AT$3:$AT$27,"*parafraseo*")</f>
        <v>2</v>
      </c>
      <c r="CE40" s="22">
        <f t="shared" si="37"/>
        <v>0.08</v>
      </c>
      <c r="CF40" s="21">
        <f>COUNTIF($AT$3:$AT$27,"*Porta*")</f>
        <v>0</v>
      </c>
      <c r="CG40" s="22">
        <f t="shared" si="38"/>
        <v>0</v>
      </c>
      <c r="CH40" s="21">
        <f>COUNTIF($AT$3:$AT$27,"*post*")</f>
        <v>0</v>
      </c>
      <c r="CI40" s="22">
        <f t="shared" si="39"/>
        <v>0</v>
      </c>
      <c r="CJ40" s="21">
        <f>COUNTIF($AT$3:$AT$27,"*abierta*")</f>
        <v>5</v>
      </c>
      <c r="CK40" s="22">
        <f t="shared" si="40"/>
        <v>0.2</v>
      </c>
      <c r="CL40" s="21">
        <f>COUNTIF($AT$3:$AT$27,"*confuso*")</f>
        <v>1</v>
      </c>
      <c r="CM40" s="22">
        <f t="shared" si="41"/>
        <v>0.04</v>
      </c>
      <c r="CN40" s="21">
        <f>COUNTIF($AT$3:$AT$27,"*escrita*")</f>
        <v>2</v>
      </c>
      <c r="CO40" s="22">
        <f t="shared" si="42"/>
        <v>0.08</v>
      </c>
      <c r="CP40" s="21">
        <f>COUNTIF($AT$3:$AT$27,"*Resumen*")</f>
        <v>2</v>
      </c>
      <c r="CQ40" s="22">
        <f t="shared" si="43"/>
        <v>0.08</v>
      </c>
      <c r="CR40" s="21">
        <f>COUNTIF($AT$3:$AT$27,"*Otra*")</f>
        <v>0</v>
      </c>
      <c r="CS40" s="22">
        <f t="shared" si="44"/>
        <v>0</v>
      </c>
    </row>
    <row r="41" spans="1:97" ht="27.75" customHeight="1">
      <c r="A41" s="20" t="s">
        <v>425</v>
      </c>
      <c r="B41" s="21">
        <f>COUNTIF(AU$3:AU$27,"Sí")</f>
        <v>9</v>
      </c>
      <c r="C41" s="22">
        <f t="shared" si="0"/>
        <v>0.36</v>
      </c>
      <c r="D41" s="21">
        <f>COUNTIF(AU$3:AU$27,"No")</f>
        <v>16</v>
      </c>
      <c r="E41" s="22">
        <f t="shared" si="0"/>
        <v>0.64</v>
      </c>
      <c r="F41" s="23"/>
      <c r="G41" s="21">
        <f>COUNTIF(AV$3:AV$27,"En 5 o menos%.")</f>
        <v>2</v>
      </c>
      <c r="H41" s="22">
        <f t="shared" si="1"/>
        <v>0.08</v>
      </c>
      <c r="I41" s="21">
        <f>COUNTIF(AV$3:AV$27,"Entre 5% y 25%")</f>
        <v>3</v>
      </c>
      <c r="J41" s="22">
        <f t="shared" si="2"/>
        <v>0.12</v>
      </c>
      <c r="K41" s="21">
        <f>COUNTIF(AV$3:AV$27,"Entre 25% y 50%")</f>
        <v>2</v>
      </c>
      <c r="L41" s="22">
        <f t="shared" si="3"/>
        <v>0.08</v>
      </c>
      <c r="M41" s="21">
        <f>COUNTIF(AV$3:AV$27,"Entre 50% y 75%.")</f>
        <v>2</v>
      </c>
      <c r="N41" s="22">
        <f t="shared" si="4"/>
        <v>0.08</v>
      </c>
      <c r="O41" s="21">
        <f>COUNTIF(AV$3:AV$27,"En 75% o más.")</f>
        <v>0</v>
      </c>
      <c r="P41" s="22">
        <f t="shared" si="5"/>
        <v>0</v>
      </c>
      <c r="Q41" s="23"/>
      <c r="R41" s="21">
        <f>COUNTIF(AW$3:AW$27,"Sí")</f>
        <v>3</v>
      </c>
      <c r="S41" s="22">
        <f t="shared" si="6"/>
        <v>0.3333333333333333</v>
      </c>
      <c r="T41" s="21">
        <f>COUNTIF(AW$3:AW$27,"No")</f>
        <v>6</v>
      </c>
      <c r="U41" s="22">
        <f t="shared" si="7"/>
        <v>0.6666666666666666</v>
      </c>
      <c r="V41" s="23"/>
      <c r="W41" s="21">
        <f>COUNTIF($AX$3:$AX$27,"Asignaciones*")</f>
        <v>2</v>
      </c>
      <c r="X41" s="22">
        <f t="shared" si="8"/>
        <v>0.08</v>
      </c>
      <c r="Y41" s="21">
        <f>COUNTIF($AX$3:$AX$27,"*Asist*")</f>
        <v>4</v>
      </c>
      <c r="Z41" s="22">
        <f t="shared" si="9"/>
        <v>0.16</v>
      </c>
      <c r="AA41" s="21">
        <f>COUNTIF($AX$3:$AX$27,"*Chats*")</f>
        <v>0</v>
      </c>
      <c r="AB41" s="22">
        <f t="shared" si="10"/>
        <v>0</v>
      </c>
      <c r="AC41" s="21">
        <f>COUNTIF($AX$3:$AX$27,"*Debates*")</f>
        <v>4</v>
      </c>
      <c r="AD41" s="22">
        <f t="shared" si="11"/>
        <v>0.16</v>
      </c>
      <c r="AE41" s="21">
        <f>COUNTIF($AX$3:$AX$27,"*Aplicac*")</f>
        <v>3</v>
      </c>
      <c r="AF41" s="22">
        <f t="shared" si="12"/>
        <v>0.12</v>
      </c>
      <c r="AG41" s="21">
        <f>COUNTIF($AX$3:$AX$27,"*Ensayo*")</f>
        <v>0</v>
      </c>
      <c r="AH41" s="22">
        <f t="shared" si="13"/>
        <v>0</v>
      </c>
      <c r="AI41" s="21">
        <f>COUNTIF($AX$3:$AX$27,"*Exámenes*")</f>
        <v>4</v>
      </c>
      <c r="AJ41" s="22">
        <f t="shared" si="14"/>
        <v>0.16</v>
      </c>
      <c r="AK41" s="21">
        <f>COUNTIF($AX$3:$AX$27,"*Experimento*")</f>
        <v>0</v>
      </c>
      <c r="AL41" s="22">
        <f t="shared" si="15"/>
        <v>0</v>
      </c>
      <c r="AM41" s="21">
        <f>COUNTIF($AX$3:$AX$27,"*Foro*")</f>
        <v>1</v>
      </c>
      <c r="AN41" s="22">
        <f t="shared" si="16"/>
        <v>0.04</v>
      </c>
      <c r="AO41" s="21">
        <f>COUNTIF($AX$3:$AX$27,"*Investigación,*")</f>
        <v>1</v>
      </c>
      <c r="AP41" s="22">
        <f t="shared" si="17"/>
        <v>0.04</v>
      </c>
      <c r="AQ41" s="21">
        <f>COUNTIF($AX$3:$AX$27,"*Biblio*")</f>
        <v>0</v>
      </c>
      <c r="AR41" s="22">
        <f t="shared" si="18"/>
        <v>0</v>
      </c>
      <c r="AS41" s="21">
        <f>COUNTIF($AX$3:$AX$27,"*Campo*")</f>
        <v>0</v>
      </c>
      <c r="AT41" s="22">
        <f t="shared" si="19"/>
        <v>0</v>
      </c>
      <c r="AU41" s="21">
        <f>COUNTIF($AX$3:$AX$27,"*Paneles*")</f>
        <v>0</v>
      </c>
      <c r="AV41" s="22">
        <f t="shared" si="20"/>
        <v>0</v>
      </c>
      <c r="AW41" s="21">
        <f>COUNTIF($AX$3:$AX$27,"*Partici*")</f>
        <v>4</v>
      </c>
      <c r="AX41" s="22">
        <f t="shared" si="21"/>
        <v>0.16</v>
      </c>
      <c r="AY41" s="21">
        <f>COUNTIF($AX$3:$AX$27,"*Port*")</f>
        <v>0</v>
      </c>
      <c r="AZ41" s="22">
        <f t="shared" si="22"/>
        <v>0</v>
      </c>
      <c r="BA41" s="21">
        <f>COUNTIF($AX$3:$AX$27,"*Orales*")</f>
        <v>0</v>
      </c>
      <c r="BB41" s="22">
        <f t="shared" si="23"/>
        <v>0</v>
      </c>
      <c r="BC41" s="21">
        <f>COUNTIF($AX$3:$AX$27,"*Propuesta*")</f>
        <v>0</v>
      </c>
      <c r="BD41" s="22">
        <f t="shared" si="24"/>
        <v>0</v>
      </c>
      <c r="BE41" s="21">
        <f>COUNTIF($AX$3:$AX$27,"*Pruebas*")</f>
        <v>0</v>
      </c>
      <c r="BF41" s="22">
        <f t="shared" si="25"/>
        <v>0</v>
      </c>
      <c r="BG41" s="21">
        <f>COUNTIF($AX$3:$AX$27,"*Refl*")</f>
        <v>1</v>
      </c>
      <c r="BH41" s="22">
        <f t="shared" si="26"/>
        <v>0.04</v>
      </c>
      <c r="BI41" s="21">
        <f>COUNTIF($AX$3:$AX$27,"*Comunitario*")</f>
        <v>2</v>
      </c>
      <c r="BJ41" s="22">
        <f t="shared" si="27"/>
        <v>0.08</v>
      </c>
      <c r="BK41" s="21">
        <f>COUNTIF($AX$3:$AX$27,"*Otra*")</f>
        <v>0</v>
      </c>
      <c r="BL41" s="22">
        <f t="shared" si="28"/>
        <v>0</v>
      </c>
      <c r="BM41" s="23"/>
      <c r="BN41" s="21">
        <f>COUNTIF($AY$3:$AY$27,"*Encuesta*")</f>
        <v>1</v>
      </c>
      <c r="BO41" s="22">
        <f t="shared" si="29"/>
        <v>0.04</v>
      </c>
      <c r="BP41" s="21">
        <f>COUNTIF($AY$3:$AY$27,"*activi*")</f>
        <v>2</v>
      </c>
      <c r="BQ41" s="22">
        <f t="shared" si="30"/>
        <v>0.08</v>
      </c>
      <c r="BR41" s="21">
        <f>COUNTIF($AY$3:$AY$27,"*notas*")</f>
        <v>0</v>
      </c>
      <c r="BS41" s="22">
        <f t="shared" si="31"/>
        <v>0</v>
      </c>
      <c r="BT41" s="21">
        <f>COUNTIF($AY$3:$AY$27,"*examen,*")</f>
        <v>2</v>
      </c>
      <c r="BU41" s="22">
        <f t="shared" si="32"/>
        <v>0.08</v>
      </c>
      <c r="BV41" s="21">
        <f>COUNTIF($AY$3:$AY$27,"*est*")</f>
        <v>1</v>
      </c>
      <c r="BW41" s="22">
        <f t="shared" si="33"/>
        <v>0.04</v>
      </c>
      <c r="BX41" s="21">
        <f>COUNTIF($AY$3:$AY$27,"*Lista*")</f>
        <v>0</v>
      </c>
      <c r="BY41" s="22">
        <f t="shared" si="34"/>
        <v>0</v>
      </c>
      <c r="BZ41" s="21">
        <f>COUNTIF($AY$3:$AY$27,"*Mapa*")</f>
        <v>0</v>
      </c>
      <c r="CA41" s="22">
        <f t="shared" si="35"/>
        <v>0</v>
      </c>
      <c r="CB41" s="21">
        <f>COUNTIF($AY$3:$AY$27,"*Organiz*")</f>
        <v>0</v>
      </c>
      <c r="CC41" s="22">
        <f t="shared" si="36"/>
        <v>0</v>
      </c>
      <c r="CD41" s="21">
        <f>COUNTIF($AY$3:$AY$27,"*parafraseo*")</f>
        <v>0</v>
      </c>
      <c r="CE41" s="22">
        <f t="shared" si="37"/>
        <v>0</v>
      </c>
      <c r="CF41" s="21">
        <f>COUNTIF($AY$3:$AY$27,"*Porta*")</f>
        <v>0</v>
      </c>
      <c r="CG41" s="22">
        <f t="shared" si="38"/>
        <v>0</v>
      </c>
      <c r="CH41" s="21">
        <f>COUNTIF($AY$3:$AY$27,"*post*")</f>
        <v>0</v>
      </c>
      <c r="CI41" s="22">
        <f t="shared" si="39"/>
        <v>0</v>
      </c>
      <c r="CJ41" s="21">
        <f>COUNTIF($AY$3:$AY$27,"*abierta*")</f>
        <v>3</v>
      </c>
      <c r="CK41" s="22">
        <f t="shared" si="40"/>
        <v>0.12</v>
      </c>
      <c r="CL41" s="21">
        <f>COUNTIF($AY$3:$AY$27,"*confuso*")</f>
        <v>0</v>
      </c>
      <c r="CM41" s="22">
        <f t="shared" si="41"/>
        <v>0</v>
      </c>
      <c r="CN41" s="21">
        <f>COUNTIF($AY$3:$AY$27,"*escrita*")</f>
        <v>1</v>
      </c>
      <c r="CO41" s="22">
        <f t="shared" si="42"/>
        <v>0.04</v>
      </c>
      <c r="CP41" s="21">
        <f>COUNTIF($AY$3:$AY$27,"*Resumen*")</f>
        <v>1</v>
      </c>
      <c r="CQ41" s="22">
        <f t="shared" si="43"/>
        <v>0.04</v>
      </c>
      <c r="CR41" s="21">
        <f>COUNTIF($AY$3:$AY$27,"*Otra*")</f>
        <v>0</v>
      </c>
      <c r="CS41" s="22">
        <f t="shared" si="44"/>
        <v>0</v>
      </c>
    </row>
    <row r="42" spans="1:97" ht="27.75" customHeight="1">
      <c r="A42" s="20" t="s">
        <v>426</v>
      </c>
      <c r="B42" s="21">
        <f>COUNTIF(AZ$3:AZ$27,"Sí")</f>
        <v>11</v>
      </c>
      <c r="C42" s="22">
        <f t="shared" si="0"/>
        <v>0.44</v>
      </c>
      <c r="D42" s="21">
        <f>COUNTIF(AZ$3:AZ$27,"No")</f>
        <v>14</v>
      </c>
      <c r="E42" s="22">
        <f t="shared" si="0"/>
        <v>0.56</v>
      </c>
      <c r="F42" s="23"/>
      <c r="G42" s="21">
        <f>COUNTIF(BA$3:BA$27,"En 5 o menos%.")</f>
        <v>0</v>
      </c>
      <c r="H42" s="22">
        <f t="shared" si="1"/>
        <v>0</v>
      </c>
      <c r="I42" s="21">
        <f>COUNTIF(BA$3:BA$27,"Entre 5% y 25%")</f>
        <v>2</v>
      </c>
      <c r="J42" s="22">
        <f t="shared" si="2"/>
        <v>0.08</v>
      </c>
      <c r="K42" s="21">
        <f>COUNTIF(BA$3:BA$27,"Entre 25% y 50%")</f>
        <v>2</v>
      </c>
      <c r="L42" s="22">
        <f t="shared" si="3"/>
        <v>0.08</v>
      </c>
      <c r="M42" s="21">
        <f>COUNTIF(BA$3:BA$27,"Entre 50% y 75%.")</f>
        <v>2</v>
      </c>
      <c r="N42" s="22">
        <f t="shared" si="4"/>
        <v>0.08</v>
      </c>
      <c r="O42" s="21">
        <f>COUNTIF(BA$3:BA$27,"En 75% o más.")</f>
        <v>5</v>
      </c>
      <c r="P42" s="22">
        <f t="shared" si="5"/>
        <v>0.2</v>
      </c>
      <c r="Q42" s="23"/>
      <c r="R42" s="21">
        <f>COUNTIF(BB$3:BB$27,"Sí")</f>
        <v>8</v>
      </c>
      <c r="S42" s="22">
        <f t="shared" si="6"/>
        <v>0.7272727272727273</v>
      </c>
      <c r="T42" s="21">
        <f>COUNTIF(BB$3:BB$27,"No")</f>
        <v>3</v>
      </c>
      <c r="U42" s="22">
        <f t="shared" si="7"/>
        <v>0.2727272727272727</v>
      </c>
      <c r="V42" s="23"/>
      <c r="W42" s="21">
        <f>COUNTIF($BC$3:$BC$27,"Asignaciones*")</f>
        <v>7</v>
      </c>
      <c r="X42" s="22">
        <f t="shared" si="8"/>
        <v>0.28</v>
      </c>
      <c r="Y42" s="21">
        <f>COUNTIF($BC$3:$BC$27,"*Asist*")</f>
        <v>7</v>
      </c>
      <c r="Z42" s="22">
        <f t="shared" si="9"/>
        <v>0.28</v>
      </c>
      <c r="AA42" s="21">
        <f>COUNTIF($BC$3:$BC$27,"*Chats*")</f>
        <v>0</v>
      </c>
      <c r="AB42" s="22">
        <f t="shared" si="10"/>
        <v>0</v>
      </c>
      <c r="AC42" s="21">
        <f>COUNTIF($BC$3:$BC$27,"*Debates*")</f>
        <v>5</v>
      </c>
      <c r="AD42" s="22">
        <f t="shared" si="11"/>
        <v>0.2</v>
      </c>
      <c r="AE42" s="21">
        <f>COUNTIF($BC$3:$BC$27,"*Aplicac*")</f>
        <v>4</v>
      </c>
      <c r="AF42" s="22">
        <f t="shared" si="12"/>
        <v>0.16</v>
      </c>
      <c r="AG42" s="21">
        <f>COUNTIF($BC$3:$BC$27,"*Ensayo*")</f>
        <v>4</v>
      </c>
      <c r="AH42" s="22">
        <f t="shared" si="13"/>
        <v>0.16</v>
      </c>
      <c r="AI42" s="21">
        <f>COUNTIF($BC$3:$BC$27,"*Exámenes*")</f>
        <v>7</v>
      </c>
      <c r="AJ42" s="22">
        <f t="shared" si="14"/>
        <v>0.28</v>
      </c>
      <c r="AK42" s="21">
        <f>COUNTIF($BC$3:$BC$27,"*Experimento*")</f>
        <v>0</v>
      </c>
      <c r="AL42" s="22">
        <f t="shared" si="15"/>
        <v>0</v>
      </c>
      <c r="AM42" s="21">
        <f>COUNTIF($BC$3:$BC$27,"*Foro*")</f>
        <v>0</v>
      </c>
      <c r="AN42" s="22">
        <f t="shared" si="16"/>
        <v>0</v>
      </c>
      <c r="AO42" s="21">
        <f>COUNTIF($BC$3:$BC$27,"*Investigación,*")</f>
        <v>1</v>
      </c>
      <c r="AP42" s="22">
        <f t="shared" si="17"/>
        <v>0.04</v>
      </c>
      <c r="AQ42" s="21">
        <f>COUNTIF($BC$3:$BC$27,"*Biblio*")</f>
        <v>0</v>
      </c>
      <c r="AR42" s="22">
        <f t="shared" si="18"/>
        <v>0</v>
      </c>
      <c r="AS42" s="21">
        <f>COUNTIF($BC$3:$BC$27,"*Campo*")</f>
        <v>0</v>
      </c>
      <c r="AT42" s="22">
        <f t="shared" si="19"/>
        <v>0</v>
      </c>
      <c r="AU42" s="21">
        <f>COUNTIF($BC$3:$BC$27,"*Paneles*")</f>
        <v>0</v>
      </c>
      <c r="AV42" s="22">
        <f t="shared" si="20"/>
        <v>0</v>
      </c>
      <c r="AW42" s="21">
        <f>COUNTIF($BC$3:$BC$27,"*Partici*")</f>
        <v>7</v>
      </c>
      <c r="AX42" s="22">
        <f t="shared" si="21"/>
        <v>0.28</v>
      </c>
      <c r="AY42" s="21">
        <f>COUNTIF($BC$3:$BC$27,"*Port*")</f>
        <v>0</v>
      </c>
      <c r="AZ42" s="22">
        <f t="shared" si="22"/>
        <v>0</v>
      </c>
      <c r="BA42" s="21">
        <f>COUNTIF($BC$3:$BC$27,"*Orales*")</f>
        <v>0</v>
      </c>
      <c r="BB42" s="22">
        <f t="shared" si="23"/>
        <v>0</v>
      </c>
      <c r="BC42" s="21">
        <f>COUNTIF($BC$3:$BC$27,"*Propuesta*")</f>
        <v>0</v>
      </c>
      <c r="BD42" s="22">
        <f t="shared" si="24"/>
        <v>0</v>
      </c>
      <c r="BE42" s="21">
        <f>COUNTIF($BC$3:$BC$27,"*Pruebas*")</f>
        <v>0</v>
      </c>
      <c r="BF42" s="22">
        <f t="shared" si="25"/>
        <v>0</v>
      </c>
      <c r="BG42" s="21">
        <f>COUNTIF($BC$3:$BC$27,"*Refl*")</f>
        <v>3</v>
      </c>
      <c r="BH42" s="22">
        <f t="shared" si="26"/>
        <v>0.12</v>
      </c>
      <c r="BI42" s="21">
        <f>COUNTIF($BC$3:$BC$27,"*Comunitario*")</f>
        <v>2</v>
      </c>
      <c r="BJ42" s="22">
        <f t="shared" si="27"/>
        <v>0.08</v>
      </c>
      <c r="BK42" s="21">
        <f>COUNTIF($BC$3:$BC$27,"*Otra*")</f>
        <v>0</v>
      </c>
      <c r="BL42" s="22">
        <f t="shared" si="28"/>
        <v>0</v>
      </c>
      <c r="BM42" s="23"/>
      <c r="BN42" s="21">
        <f>COUNTIF($BD$3:$BD$27,"*Encuesta*")</f>
        <v>1</v>
      </c>
      <c r="BO42" s="22">
        <f t="shared" si="29"/>
        <v>0.04</v>
      </c>
      <c r="BP42" s="21">
        <f>COUNTIF($BD$3:$BD$27,"*activi*")</f>
        <v>5</v>
      </c>
      <c r="BQ42" s="22">
        <f t="shared" si="30"/>
        <v>0.2</v>
      </c>
      <c r="BR42" s="21">
        <f>COUNTIF($BD$3:$BD$27,"*notas*")</f>
        <v>0</v>
      </c>
      <c r="BS42" s="22">
        <f t="shared" si="31"/>
        <v>0</v>
      </c>
      <c r="BT42" s="21">
        <f>COUNTIF($BD$3:$BD$27,"*examen,*")</f>
        <v>4</v>
      </c>
      <c r="BU42" s="22">
        <f t="shared" si="32"/>
        <v>0.16</v>
      </c>
      <c r="BV42" s="21">
        <f>COUNTIF($BD$3:$BD$27,"*est*")</f>
        <v>2</v>
      </c>
      <c r="BW42" s="22">
        <f t="shared" si="33"/>
        <v>0.08</v>
      </c>
      <c r="BX42" s="21">
        <f>COUNTIF($BD$3:$BD$27,"*Lista*")</f>
        <v>0</v>
      </c>
      <c r="BY42" s="22">
        <f t="shared" si="34"/>
        <v>0</v>
      </c>
      <c r="BZ42" s="21">
        <f>COUNTIF($BD$3:$BD$27,"*Mapa*")</f>
        <v>0</v>
      </c>
      <c r="CA42" s="22">
        <f t="shared" si="35"/>
        <v>0</v>
      </c>
      <c r="CB42" s="21">
        <f>COUNTIF($BD$3:$BD$27,"*Organiz*")</f>
        <v>0</v>
      </c>
      <c r="CC42" s="22">
        <f t="shared" si="36"/>
        <v>0</v>
      </c>
      <c r="CD42" s="21">
        <f>COUNTIF($BD$3:$BD$27,"*parafraseo*")</f>
        <v>1</v>
      </c>
      <c r="CE42" s="22">
        <f t="shared" si="37"/>
        <v>0.04</v>
      </c>
      <c r="CF42" s="21">
        <f>COUNTIF($BD$3:$BD$27,"*Porta*")</f>
        <v>0</v>
      </c>
      <c r="CG42" s="22">
        <f t="shared" si="38"/>
        <v>0</v>
      </c>
      <c r="CH42" s="21">
        <f>COUNTIF($BD$3:$BD$27,"*post*")</f>
        <v>0</v>
      </c>
      <c r="CI42" s="22">
        <f t="shared" si="39"/>
        <v>0</v>
      </c>
      <c r="CJ42" s="21">
        <f>COUNTIF($BD$3:$BD$27,"*abierta*")</f>
        <v>6</v>
      </c>
      <c r="CK42" s="22">
        <f t="shared" si="40"/>
        <v>0.24</v>
      </c>
      <c r="CL42" s="21">
        <f>COUNTIF($BD$3:$BD$27,"*confuso*")</f>
        <v>0</v>
      </c>
      <c r="CM42" s="22">
        <f t="shared" si="41"/>
        <v>0</v>
      </c>
      <c r="CN42" s="21">
        <f>COUNTIF($BD$3:$BD$27,"*escrita*")</f>
        <v>1</v>
      </c>
      <c r="CO42" s="22">
        <f t="shared" si="42"/>
        <v>0.04</v>
      </c>
      <c r="CP42" s="21">
        <f>COUNTIF($BD$3:$BD$27,"*Resumen*")</f>
        <v>1</v>
      </c>
      <c r="CQ42" s="22">
        <f t="shared" si="43"/>
        <v>0.04</v>
      </c>
      <c r="CR42" s="21">
        <f>COUNTIF($BD$3:$BD$27,"*Otra*")</f>
        <v>0</v>
      </c>
      <c r="CS42" s="22">
        <f t="shared" si="44"/>
        <v>0</v>
      </c>
    </row>
    <row r="43" spans="1:97" ht="27.75" customHeight="1">
      <c r="A43" s="20" t="s">
        <v>427</v>
      </c>
      <c r="B43" s="21">
        <f>COUNTIF(BE$3:BE$27,"Sí")</f>
        <v>13</v>
      </c>
      <c r="C43" s="22">
        <f t="shared" si="0"/>
        <v>0.52</v>
      </c>
      <c r="D43" s="21">
        <f>COUNTIF(BE$3:BE$27,"No")</f>
        <v>12</v>
      </c>
      <c r="E43" s="22">
        <f t="shared" si="0"/>
        <v>0.48</v>
      </c>
      <c r="F43" s="23"/>
      <c r="G43" s="21">
        <f>COUNTIF(BF$3:BF$27,"En 5 o menos%.")</f>
        <v>3</v>
      </c>
      <c r="H43" s="22">
        <f t="shared" si="1"/>
        <v>0.12</v>
      </c>
      <c r="I43" s="21">
        <f>COUNTIF(BF$3:BF$27,"Entre 5% y 25%")</f>
        <v>1</v>
      </c>
      <c r="J43" s="22">
        <f t="shared" si="2"/>
        <v>0.04</v>
      </c>
      <c r="K43" s="21">
        <f>COUNTIF(BF$3:BF$27,"Entre 25% y 50%")</f>
        <v>2</v>
      </c>
      <c r="L43" s="22">
        <f t="shared" si="3"/>
        <v>0.08</v>
      </c>
      <c r="M43" s="21">
        <f>COUNTIF(BF$3:BF$27,"Entre 50% y 75%.")</f>
        <v>3</v>
      </c>
      <c r="N43" s="22">
        <f t="shared" si="4"/>
        <v>0.12</v>
      </c>
      <c r="O43" s="21">
        <f>COUNTIF(BF$3:BF$27,"En 75% o más.")</f>
        <v>4</v>
      </c>
      <c r="P43" s="22">
        <f t="shared" si="5"/>
        <v>0.16</v>
      </c>
      <c r="Q43" s="23"/>
      <c r="R43" s="21">
        <f>COUNTIF(BG$3:BG$27,"Sí")</f>
        <v>5</v>
      </c>
      <c r="S43" s="22">
        <f t="shared" si="6"/>
        <v>0.38461538461538464</v>
      </c>
      <c r="T43" s="21">
        <f>COUNTIF(BG$3:BG$27,"No")</f>
        <v>8</v>
      </c>
      <c r="U43" s="22">
        <f t="shared" si="7"/>
        <v>0.6153846153846154</v>
      </c>
      <c r="V43" s="23"/>
      <c r="W43" s="21">
        <f>COUNTIF($BH$3:$BH$27,"Asignaciones*")</f>
        <v>7</v>
      </c>
      <c r="X43" s="22">
        <f t="shared" si="8"/>
        <v>0.28</v>
      </c>
      <c r="Y43" s="21">
        <f>COUNTIF($BH$3:$BH$27,"*Asist*")</f>
        <v>6</v>
      </c>
      <c r="Z43" s="22">
        <f t="shared" si="9"/>
        <v>0.24</v>
      </c>
      <c r="AA43" s="21">
        <f>COUNTIF($BH$3:$BH$27,"*Chats*")</f>
        <v>0</v>
      </c>
      <c r="AB43" s="22">
        <f t="shared" si="10"/>
        <v>0</v>
      </c>
      <c r="AC43" s="21">
        <f>COUNTIF($BH$3:$BH$27,"*Debates*")</f>
        <v>6</v>
      </c>
      <c r="AD43" s="22">
        <f t="shared" si="11"/>
        <v>0.24</v>
      </c>
      <c r="AE43" s="21">
        <f>COUNTIF($BH$3:$BH$27,"*Aplicac*")</f>
        <v>3</v>
      </c>
      <c r="AF43" s="22">
        <f t="shared" si="12"/>
        <v>0.12</v>
      </c>
      <c r="AG43" s="21">
        <f>COUNTIF($BH$3:$BH$27,"*Ensayo*")</f>
        <v>0</v>
      </c>
      <c r="AH43" s="22">
        <f t="shared" si="13"/>
        <v>0</v>
      </c>
      <c r="AI43" s="21">
        <f>COUNTIF($BH$3:$BH$27,"*Exámenes*")</f>
        <v>10</v>
      </c>
      <c r="AJ43" s="22">
        <f t="shared" si="14"/>
        <v>0.4</v>
      </c>
      <c r="AK43" s="21">
        <f>COUNTIF($BH$3:$BH$27,"*Experimento*")</f>
        <v>0</v>
      </c>
      <c r="AL43" s="22">
        <f t="shared" si="15"/>
        <v>0</v>
      </c>
      <c r="AM43" s="21">
        <f>COUNTIF($BH$3:$BH$27,"*Foro*")</f>
        <v>0</v>
      </c>
      <c r="AN43" s="22">
        <f t="shared" si="16"/>
        <v>0</v>
      </c>
      <c r="AO43" s="21">
        <f>COUNTIF($BH$3:$BH$27,"*Investigación,*")</f>
        <v>2</v>
      </c>
      <c r="AP43" s="22">
        <f t="shared" si="17"/>
        <v>0.08</v>
      </c>
      <c r="AQ43" s="21">
        <f>COUNTIF($BH$3:$BH$27,"*Biblio*")</f>
        <v>1</v>
      </c>
      <c r="AR43" s="22">
        <f t="shared" si="18"/>
        <v>0.04</v>
      </c>
      <c r="AS43" s="21">
        <f>COUNTIF($BH$3:$BH$27,"*Campo*")</f>
        <v>0</v>
      </c>
      <c r="AT43" s="22">
        <f t="shared" si="19"/>
        <v>0</v>
      </c>
      <c r="AU43" s="21">
        <f>COUNTIF($BH$3:$BH$27,"*Paneles*")</f>
        <v>0</v>
      </c>
      <c r="AV43" s="22">
        <f t="shared" si="20"/>
        <v>0</v>
      </c>
      <c r="AW43" s="21">
        <f>COUNTIF($BH$3:$BH$27,"*Partici*")</f>
        <v>8</v>
      </c>
      <c r="AX43" s="22">
        <f t="shared" si="21"/>
        <v>0.32</v>
      </c>
      <c r="AY43" s="21">
        <f>COUNTIF($BH$3:$BH$27,"*Port*")</f>
        <v>0</v>
      </c>
      <c r="AZ43" s="22">
        <f t="shared" si="22"/>
        <v>0</v>
      </c>
      <c r="BA43" s="21">
        <f>COUNTIF($BH$3:$BH$27,"*Orales*")</f>
        <v>0</v>
      </c>
      <c r="BB43" s="22">
        <f t="shared" si="23"/>
        <v>0</v>
      </c>
      <c r="BC43" s="21">
        <f>COUNTIF($BH$3:$BH$27,"*Propuesta*")</f>
        <v>0</v>
      </c>
      <c r="BD43" s="22">
        <f t="shared" si="24"/>
        <v>0</v>
      </c>
      <c r="BE43" s="21">
        <f>COUNTIF($BH$3:$BH$27,"*Pruebas*")</f>
        <v>0</v>
      </c>
      <c r="BF43" s="22">
        <f t="shared" si="25"/>
        <v>0</v>
      </c>
      <c r="BG43" s="21">
        <f>COUNTIF($BH$3:$BH$27,"*Refl*")</f>
        <v>5</v>
      </c>
      <c r="BH43" s="22">
        <f t="shared" si="26"/>
        <v>0.2</v>
      </c>
      <c r="BI43" s="21">
        <f>COUNTIF($BH$3:$BH$27,"*Comunitario*")</f>
        <v>2</v>
      </c>
      <c r="BJ43" s="22">
        <f t="shared" si="27"/>
        <v>0.08</v>
      </c>
      <c r="BK43" s="21">
        <f>COUNTIF($BH$3:$BH$27,"*Otra*")</f>
        <v>0</v>
      </c>
      <c r="BL43" s="22">
        <f t="shared" si="28"/>
        <v>0</v>
      </c>
      <c r="BM43" s="23"/>
      <c r="BN43" s="21">
        <f>COUNTIF($BI$3:$BI$27,"*Encuesta*")</f>
        <v>0</v>
      </c>
      <c r="BO43" s="22">
        <f t="shared" si="29"/>
        <v>0</v>
      </c>
      <c r="BP43" s="21">
        <f>COUNTIF($BI$3:$BI$27,"*activi*")</f>
        <v>3</v>
      </c>
      <c r="BQ43" s="22">
        <f t="shared" si="30"/>
        <v>0.12</v>
      </c>
      <c r="BR43" s="21">
        <f>COUNTIF($BI$3:$BI$27,"*notas*")</f>
        <v>0</v>
      </c>
      <c r="BS43" s="22">
        <f t="shared" si="31"/>
        <v>0</v>
      </c>
      <c r="BT43" s="21">
        <f>COUNTIF($BI$3:$BI$27,"*examen,*")</f>
        <v>2</v>
      </c>
      <c r="BU43" s="22">
        <f t="shared" si="32"/>
        <v>0.08</v>
      </c>
      <c r="BV43" s="21">
        <f>COUNTIF($BI$3:$BI$27,"*est*")</f>
        <v>0</v>
      </c>
      <c r="BW43" s="22">
        <f t="shared" si="33"/>
        <v>0</v>
      </c>
      <c r="BX43" s="21">
        <f>COUNTIF($BI$3:$BI$27,"*Lista*")</f>
        <v>0</v>
      </c>
      <c r="BY43" s="22">
        <f t="shared" si="34"/>
        <v>0</v>
      </c>
      <c r="BZ43" s="21">
        <f>COUNTIF($BI$3:$BI$27,"*Mapa*")</f>
        <v>0</v>
      </c>
      <c r="CA43" s="22">
        <f t="shared" si="35"/>
        <v>0</v>
      </c>
      <c r="CB43" s="21">
        <f>COUNTIF($BI$3:$BI$27,"*Organiz*")</f>
        <v>0</v>
      </c>
      <c r="CC43" s="22">
        <f t="shared" si="36"/>
        <v>0</v>
      </c>
      <c r="CD43" s="21">
        <f>COUNTIF($BI$3:$BI$27,"*parafraseo*")</f>
        <v>1</v>
      </c>
      <c r="CE43" s="22">
        <f t="shared" si="37"/>
        <v>0.04</v>
      </c>
      <c r="CF43" s="21">
        <f>COUNTIF($BI$3:$BI$27,"*Porta*")</f>
        <v>0</v>
      </c>
      <c r="CG43" s="22">
        <f t="shared" si="38"/>
        <v>0</v>
      </c>
      <c r="CH43" s="21">
        <f>COUNTIF($BI$3:$BI$27,"*post*")</f>
        <v>1</v>
      </c>
      <c r="CI43" s="22">
        <f t="shared" si="39"/>
        <v>0.04</v>
      </c>
      <c r="CJ43" s="21">
        <f>COUNTIF($BI$3:$BI$27,"*abierta*")</f>
        <v>6</v>
      </c>
      <c r="CK43" s="22">
        <f t="shared" si="40"/>
        <v>0.24</v>
      </c>
      <c r="CL43" s="21">
        <f>COUNTIF($BI$3:$BI$27,"*confuso*")</f>
        <v>1</v>
      </c>
      <c r="CM43" s="22">
        <f t="shared" si="41"/>
        <v>0.04</v>
      </c>
      <c r="CN43" s="21">
        <f>COUNTIF($BI$3:$BI$27,"*escrita*")</f>
        <v>1</v>
      </c>
      <c r="CO43" s="22">
        <f t="shared" si="42"/>
        <v>0.04</v>
      </c>
      <c r="CP43" s="21">
        <f>COUNTIF($BI$3:$BI$27,"*Resumen*")</f>
        <v>1</v>
      </c>
      <c r="CQ43" s="22">
        <f t="shared" si="43"/>
        <v>0.04</v>
      </c>
      <c r="CR43" s="21">
        <f>COUNTIF($BI$3:$BI$27,"*Otra*")</f>
        <v>0</v>
      </c>
      <c r="CS43" s="22">
        <f t="shared" si="44"/>
        <v>0</v>
      </c>
    </row>
    <row r="44" spans="1:97" ht="27.75" customHeight="1">
      <c r="A44" s="20" t="s">
        <v>428</v>
      </c>
      <c r="B44" s="21">
        <f>COUNTIF(BJ$3:BJ$27,"Sí")</f>
        <v>18</v>
      </c>
      <c r="C44" s="22">
        <f t="shared" si="0"/>
        <v>0.72</v>
      </c>
      <c r="D44" s="21">
        <f>COUNTIF(BJ$3:BJ$27,"No")</f>
        <v>7</v>
      </c>
      <c r="E44" s="22">
        <f t="shared" si="0"/>
        <v>0.28</v>
      </c>
      <c r="F44" s="23"/>
      <c r="G44" s="21">
        <f>COUNTIF(BK$3:BK$27,"En 5 o menos%.")</f>
        <v>0</v>
      </c>
      <c r="H44" s="22">
        <f t="shared" si="1"/>
        <v>0</v>
      </c>
      <c r="I44" s="21">
        <f>COUNTIF(BK$3:BK$27,"Entre 5% y 25%")</f>
        <v>2</v>
      </c>
      <c r="J44" s="22">
        <f t="shared" si="2"/>
        <v>0.08</v>
      </c>
      <c r="K44" s="21">
        <f>COUNTIF(BK$3:BK$27,"Entre 25% y 50%")</f>
        <v>1</v>
      </c>
      <c r="L44" s="22">
        <f t="shared" si="3"/>
        <v>0.04</v>
      </c>
      <c r="M44" s="21">
        <f>COUNTIF(BK$3:BK$27,"Entre 50% y 75%.")</f>
        <v>5</v>
      </c>
      <c r="N44" s="22">
        <f t="shared" si="4"/>
        <v>0.2</v>
      </c>
      <c r="O44" s="21">
        <f>COUNTIF(BK$3:BK$27,"En 75% o más.")</f>
        <v>10</v>
      </c>
      <c r="P44" s="22">
        <f t="shared" si="5"/>
        <v>0.4</v>
      </c>
      <c r="Q44" s="23"/>
      <c r="R44" s="21">
        <f>COUNTIF(BL$3:BL$27,"Sí")</f>
        <v>14</v>
      </c>
      <c r="S44" s="22">
        <f t="shared" si="6"/>
        <v>0.7777777777777778</v>
      </c>
      <c r="T44" s="21">
        <f>COUNTIF(BL$3:BL$27,"No")</f>
        <v>4</v>
      </c>
      <c r="U44" s="22">
        <f t="shared" si="7"/>
        <v>0.2222222222222222</v>
      </c>
      <c r="V44" s="23"/>
      <c r="W44" s="21">
        <f>COUNTIF($BM$3:$BM$27,"Asignaciones*")</f>
        <v>9</v>
      </c>
      <c r="X44" s="22">
        <f t="shared" si="8"/>
        <v>0.36</v>
      </c>
      <c r="Y44" s="21">
        <f>COUNTIF($BM$3:$BM$27,"*Asist*")</f>
        <v>9</v>
      </c>
      <c r="Z44" s="22">
        <f t="shared" si="9"/>
        <v>0.36</v>
      </c>
      <c r="AA44" s="21">
        <f>COUNTIF($BM$3:$BM$27,"*Chats*")</f>
        <v>0</v>
      </c>
      <c r="AB44" s="22">
        <f t="shared" si="10"/>
        <v>0</v>
      </c>
      <c r="AC44" s="21">
        <f>COUNTIF($BM$3:$BM$27,"*Debates*")</f>
        <v>7</v>
      </c>
      <c r="AD44" s="22">
        <f t="shared" si="11"/>
        <v>0.28</v>
      </c>
      <c r="AE44" s="21">
        <f>COUNTIF($BM$3:$BM$27,"*Aplicac*")</f>
        <v>8</v>
      </c>
      <c r="AF44" s="22">
        <f t="shared" si="12"/>
        <v>0.32</v>
      </c>
      <c r="AG44" s="21">
        <f>COUNTIF($BM$3:$BM$27,"*Ensayo*")</f>
        <v>1</v>
      </c>
      <c r="AH44" s="22">
        <f t="shared" si="13"/>
        <v>0.04</v>
      </c>
      <c r="AI44" s="21">
        <f>COUNTIF($BM$3:$BM$27,"*Exámenes*")</f>
        <v>15</v>
      </c>
      <c r="AJ44" s="22">
        <f t="shared" si="14"/>
        <v>0.6</v>
      </c>
      <c r="AK44" s="21">
        <f>COUNTIF($BM$3:$BM$27,"*Experimento*")</f>
        <v>0</v>
      </c>
      <c r="AL44" s="22">
        <f t="shared" si="15"/>
        <v>0</v>
      </c>
      <c r="AM44" s="21">
        <f>COUNTIF($BM$3:$BM$27,"*Foro*")</f>
        <v>1</v>
      </c>
      <c r="AN44" s="22">
        <f t="shared" si="16"/>
        <v>0.04</v>
      </c>
      <c r="AO44" s="21">
        <f>COUNTIF($BM$3:$BM$27,"*Investigación,*")</f>
        <v>3</v>
      </c>
      <c r="AP44" s="22">
        <f t="shared" si="17"/>
        <v>0.12</v>
      </c>
      <c r="AQ44" s="21">
        <f>COUNTIF($BM$3:$BM$27,"*Biblio*")</f>
        <v>1</v>
      </c>
      <c r="AR44" s="22">
        <f t="shared" si="18"/>
        <v>0.04</v>
      </c>
      <c r="AS44" s="21">
        <f>COUNTIF($BM$3:$BM$27,"*Campo*")</f>
        <v>0</v>
      </c>
      <c r="AT44" s="22">
        <f t="shared" si="19"/>
        <v>0</v>
      </c>
      <c r="AU44" s="21">
        <f>COUNTIF($BM$3:$BM$27,"*Paneles*")</f>
        <v>0</v>
      </c>
      <c r="AV44" s="22">
        <f t="shared" si="20"/>
        <v>0</v>
      </c>
      <c r="AW44" s="21">
        <f>COUNTIF($BM$3:$BM$27,"*Partici*")</f>
        <v>14</v>
      </c>
      <c r="AX44" s="22">
        <f t="shared" si="21"/>
        <v>0.56</v>
      </c>
      <c r="AY44" s="21">
        <f>COUNTIF($BM$3:$BM$27,"*Port*")</f>
        <v>0</v>
      </c>
      <c r="AZ44" s="22">
        <f t="shared" si="22"/>
        <v>0</v>
      </c>
      <c r="BA44" s="21">
        <f>COUNTIF($BM$3:$BM$27,"*Orales*")</f>
        <v>0</v>
      </c>
      <c r="BB44" s="22">
        <f t="shared" si="23"/>
        <v>0</v>
      </c>
      <c r="BC44" s="21">
        <f>COUNTIF($BM$3:$BM$27,"*Propuesta*")</f>
        <v>0</v>
      </c>
      <c r="BD44" s="22">
        <f t="shared" si="24"/>
        <v>0</v>
      </c>
      <c r="BE44" s="21">
        <f>COUNTIF($BM$3:$BM$27,"*Pruebas*")</f>
        <v>3</v>
      </c>
      <c r="BF44" s="22">
        <f t="shared" si="25"/>
        <v>0.12</v>
      </c>
      <c r="BG44" s="21">
        <f>COUNTIF($BM$3:$BM$27,"*Refl*")</f>
        <v>5</v>
      </c>
      <c r="BH44" s="22">
        <f t="shared" si="26"/>
        <v>0.2</v>
      </c>
      <c r="BI44" s="21">
        <f>COUNTIF($BM$3:$BM$27,"*Comunitario*")</f>
        <v>2</v>
      </c>
      <c r="BJ44" s="22">
        <f t="shared" si="27"/>
        <v>0.08</v>
      </c>
      <c r="BK44" s="21">
        <f>COUNTIF($BM$3:$BM$27,"*Otra*")</f>
        <v>0</v>
      </c>
      <c r="BL44" s="22">
        <f t="shared" si="28"/>
        <v>0</v>
      </c>
      <c r="BM44" s="23"/>
      <c r="BN44" s="21">
        <f>COUNTIF($BN$3:$BN$27,"*Encuesta*")</f>
        <v>1</v>
      </c>
      <c r="BO44" s="22">
        <f t="shared" si="29"/>
        <v>0.04</v>
      </c>
      <c r="BP44" s="21">
        <f>COUNTIF($BN$3:$BN$27,"*activi*")</f>
        <v>7</v>
      </c>
      <c r="BQ44" s="22">
        <f t="shared" si="30"/>
        <v>0.28</v>
      </c>
      <c r="BR44" s="21">
        <f>COUNTIF($BN$3:$BN$27,"*notas*")</f>
        <v>2</v>
      </c>
      <c r="BS44" s="22">
        <f t="shared" si="31"/>
        <v>0.08</v>
      </c>
      <c r="BT44" s="21">
        <f>COUNTIF($BN$3:$BN$27,"*examen,*")</f>
        <v>7</v>
      </c>
      <c r="BU44" s="22">
        <f t="shared" si="32"/>
        <v>0.28</v>
      </c>
      <c r="BV44" s="21">
        <f>COUNTIF($BN$3:$BN$27,"*est*")</f>
        <v>4</v>
      </c>
      <c r="BW44" s="22">
        <f t="shared" si="33"/>
        <v>0.16</v>
      </c>
      <c r="BX44" s="21">
        <f>COUNTIF($BN$3:$BN$27,"*Lista*")</f>
        <v>0</v>
      </c>
      <c r="BY44" s="22">
        <f t="shared" si="34"/>
        <v>0</v>
      </c>
      <c r="BZ44" s="21">
        <f>COUNTIF($BN$3:$BN$27,"*Mapa*")</f>
        <v>0</v>
      </c>
      <c r="CA44" s="22">
        <f t="shared" si="35"/>
        <v>0</v>
      </c>
      <c r="CB44" s="21">
        <f>COUNTIF($BN$3:$BN$27,"*Organiz*")</f>
        <v>0</v>
      </c>
      <c r="CC44" s="22">
        <f t="shared" si="36"/>
        <v>0</v>
      </c>
      <c r="CD44" s="21">
        <f>COUNTIF($BN$3:$BN$27,"*parafraseo*")</f>
        <v>2</v>
      </c>
      <c r="CE44" s="22">
        <f t="shared" si="37"/>
        <v>0.08</v>
      </c>
      <c r="CF44" s="21">
        <f>COUNTIF($BN$3:$BN$27,"*Porta*")</f>
        <v>0</v>
      </c>
      <c r="CG44" s="22">
        <f t="shared" si="38"/>
        <v>0</v>
      </c>
      <c r="CH44" s="21">
        <f>COUNTIF($BN$3:$BN$27,"*post*")</f>
        <v>1</v>
      </c>
      <c r="CI44" s="22">
        <f t="shared" si="39"/>
        <v>0.04</v>
      </c>
      <c r="CJ44" s="21">
        <f>COUNTIF($BN$3:$BN$27,"*abierta*")</f>
        <v>8</v>
      </c>
      <c r="CK44" s="22">
        <f t="shared" si="40"/>
        <v>0.32</v>
      </c>
      <c r="CL44" s="21">
        <f>COUNTIF($BN$3:$BN$27,"*confuso*")</f>
        <v>1</v>
      </c>
      <c r="CM44" s="22">
        <f t="shared" si="41"/>
        <v>0.04</v>
      </c>
      <c r="CN44" s="21">
        <f>COUNTIF($BN$3:$BN$27,"*escrita*")</f>
        <v>3</v>
      </c>
      <c r="CO44" s="22">
        <f t="shared" si="42"/>
        <v>0.12</v>
      </c>
      <c r="CP44" s="21">
        <f>COUNTIF($BN$3:$BN$27,"*Resumen*")</f>
        <v>2</v>
      </c>
      <c r="CQ44" s="22">
        <f t="shared" si="43"/>
        <v>0.08</v>
      </c>
      <c r="CR44" s="21">
        <f>COUNTIF($BN$3:$BN$27,"*Otra*")</f>
        <v>0</v>
      </c>
      <c r="CS44" s="22">
        <f t="shared" si="44"/>
        <v>0</v>
      </c>
    </row>
    <row r="45" spans="1:97" ht="27.75" customHeight="1">
      <c r="A45" s="20" t="s">
        <v>429</v>
      </c>
      <c r="B45" s="21">
        <f>COUNTIF(BO$3:BO$27,"Sí")</f>
        <v>21</v>
      </c>
      <c r="C45" s="22">
        <f t="shared" si="0"/>
        <v>0.84</v>
      </c>
      <c r="D45" s="21">
        <f>COUNTIF(BO$3:BO$27,"No")</f>
        <v>4</v>
      </c>
      <c r="E45" s="22">
        <f t="shared" si="0"/>
        <v>0.16</v>
      </c>
      <c r="F45" s="23"/>
      <c r="G45" s="21">
        <f>COUNTIF(BP$3:BP$27,"En 5 o menos%.")</f>
        <v>1</v>
      </c>
      <c r="H45" s="22">
        <f t="shared" si="1"/>
        <v>0.04</v>
      </c>
      <c r="I45" s="21">
        <f>COUNTIF(BP$3:BP$27,"Entre 5% y 25%")</f>
        <v>0</v>
      </c>
      <c r="J45" s="22">
        <f t="shared" si="2"/>
        <v>0</v>
      </c>
      <c r="K45" s="21">
        <f>COUNTIF(BP$3:BP$27,"Entre 25% y 50%")</f>
        <v>10</v>
      </c>
      <c r="L45" s="22">
        <f t="shared" si="3"/>
        <v>0.4</v>
      </c>
      <c r="M45" s="21">
        <f>COUNTIF(BP$3:BP$27,"Entre 50% y 75%.")</f>
        <v>5</v>
      </c>
      <c r="N45" s="22">
        <f t="shared" si="4"/>
        <v>0.2</v>
      </c>
      <c r="O45" s="21">
        <f>COUNTIF(BP$3:BP$27,"En 75% o más.")</f>
        <v>5</v>
      </c>
      <c r="P45" s="22">
        <f t="shared" si="5"/>
        <v>0.2</v>
      </c>
      <c r="Q45" s="23"/>
      <c r="R45" s="21">
        <f>COUNTIF(BQ$3:BQ$27,"Sí")</f>
        <v>9</v>
      </c>
      <c r="S45" s="22">
        <f t="shared" si="6"/>
        <v>0.42857142857142855</v>
      </c>
      <c r="T45" s="21">
        <f>COUNTIF(BQ$3:BQ$27,"No")</f>
        <v>12</v>
      </c>
      <c r="U45" s="22">
        <f t="shared" si="7"/>
        <v>0.5714285714285714</v>
      </c>
      <c r="V45" s="23"/>
      <c r="W45" s="21">
        <f>COUNTIF($BR$3:$BR$27,"Asignaciones*")</f>
        <v>6</v>
      </c>
      <c r="X45" s="22">
        <f t="shared" si="8"/>
        <v>0.24</v>
      </c>
      <c r="Y45" s="21">
        <f>COUNTIF($BR$3:$BR$27,"*Asist*")</f>
        <v>8</v>
      </c>
      <c r="Z45" s="22">
        <f t="shared" si="9"/>
        <v>0.32</v>
      </c>
      <c r="AA45" s="21">
        <f>COUNTIF($BR$3:$BR$27,"*Chats*")</f>
        <v>0</v>
      </c>
      <c r="AB45" s="22">
        <f t="shared" si="10"/>
        <v>0</v>
      </c>
      <c r="AC45" s="21">
        <f>COUNTIF($BR$3:$BR$27,"*Debates*")</f>
        <v>9</v>
      </c>
      <c r="AD45" s="22">
        <f t="shared" si="11"/>
        <v>0.36</v>
      </c>
      <c r="AE45" s="21">
        <f>COUNTIF($BR$3:$BR$27,"*Aplicac*")</f>
        <v>7</v>
      </c>
      <c r="AF45" s="22">
        <f t="shared" si="12"/>
        <v>0.28</v>
      </c>
      <c r="AG45" s="21">
        <f>COUNTIF($BR$3:$BR$27,"*Ensayo*")</f>
        <v>1</v>
      </c>
      <c r="AH45" s="22">
        <f t="shared" si="13"/>
        <v>0.04</v>
      </c>
      <c r="AI45" s="21">
        <f>COUNTIF($BR$3:$BR$27,"*Exámenes*")</f>
        <v>12</v>
      </c>
      <c r="AJ45" s="22">
        <f t="shared" si="14"/>
        <v>0.48</v>
      </c>
      <c r="AK45" s="21">
        <f>COUNTIF($BR$3:$BR$27,"*Experimento*")</f>
        <v>0</v>
      </c>
      <c r="AL45" s="22">
        <f t="shared" si="15"/>
        <v>0</v>
      </c>
      <c r="AM45" s="21">
        <f>COUNTIF($BR$3:$BR$27,"*Foro*")</f>
        <v>3</v>
      </c>
      <c r="AN45" s="22">
        <f t="shared" si="16"/>
        <v>0.12</v>
      </c>
      <c r="AO45" s="21">
        <f>COUNTIF($BR$3:$BR$27,"*Investigación,*")</f>
        <v>2</v>
      </c>
      <c r="AP45" s="22">
        <f t="shared" si="17"/>
        <v>0.08</v>
      </c>
      <c r="AQ45" s="21">
        <f>COUNTIF($BR$3:$BR$27,"*Biblio*")</f>
        <v>0</v>
      </c>
      <c r="AR45" s="22">
        <f t="shared" si="18"/>
        <v>0</v>
      </c>
      <c r="AS45" s="21">
        <f>COUNTIF($BR$3:$BR$27,"*Campo*")</f>
        <v>0</v>
      </c>
      <c r="AT45" s="22">
        <f t="shared" si="19"/>
        <v>0</v>
      </c>
      <c r="AU45" s="21">
        <f>COUNTIF($BR$3:$BR$27,"*Paneles*")</f>
        <v>2</v>
      </c>
      <c r="AV45" s="22">
        <f t="shared" si="20"/>
        <v>0.08</v>
      </c>
      <c r="AW45" s="21">
        <f>COUNTIF($BR$3:$BR$27,"*Partici*")</f>
        <v>12</v>
      </c>
      <c r="AX45" s="22">
        <f t="shared" si="21"/>
        <v>0.48</v>
      </c>
      <c r="AY45" s="21">
        <f>COUNTIF($BR$3:$BR$27,"*Port*")</f>
        <v>0</v>
      </c>
      <c r="AZ45" s="22">
        <f t="shared" si="22"/>
        <v>0</v>
      </c>
      <c r="BA45" s="21">
        <f>COUNTIF($BR$3:$BR$27,"*Orales*")</f>
        <v>0</v>
      </c>
      <c r="BB45" s="22">
        <f t="shared" si="23"/>
        <v>0</v>
      </c>
      <c r="BC45" s="21">
        <f>COUNTIF($BR$3:$BR$27,"*Propuesta*")</f>
        <v>0</v>
      </c>
      <c r="BD45" s="22">
        <f t="shared" si="24"/>
        <v>0</v>
      </c>
      <c r="BE45" s="21">
        <f>COUNTIF($BR$3:$BR$27,"*Pruebas*")</f>
        <v>1</v>
      </c>
      <c r="BF45" s="22">
        <f t="shared" si="25"/>
        <v>0.04</v>
      </c>
      <c r="BG45" s="21">
        <f>COUNTIF($BR$3:$BR$27,"*Refl*")</f>
        <v>8</v>
      </c>
      <c r="BH45" s="22">
        <f t="shared" si="26"/>
        <v>0.32</v>
      </c>
      <c r="BI45" s="21">
        <f>COUNTIF($BR$3:$BR$27,"*Comunitario*")</f>
        <v>3</v>
      </c>
      <c r="BJ45" s="22">
        <f t="shared" si="27"/>
        <v>0.12</v>
      </c>
      <c r="BK45" s="21">
        <f>COUNTIF($BR$3:$BR$27,"*Otra*")</f>
        <v>0</v>
      </c>
      <c r="BL45" s="22">
        <f t="shared" si="28"/>
        <v>0</v>
      </c>
      <c r="BM45" s="23"/>
      <c r="BN45" s="21">
        <f>COUNTIF($BS$3:$BS$27,"*Encuesta*")</f>
        <v>1</v>
      </c>
      <c r="BO45" s="22">
        <f t="shared" si="29"/>
        <v>0.04</v>
      </c>
      <c r="BP45" s="21">
        <f>COUNTIF($BS$3:$BS$27,"*activi*")</f>
        <v>8</v>
      </c>
      <c r="BQ45" s="22">
        <f t="shared" si="30"/>
        <v>0.32</v>
      </c>
      <c r="BR45" s="21">
        <f>COUNTIF($BS$3:$BS$27,"*notas*")</f>
        <v>0</v>
      </c>
      <c r="BS45" s="22">
        <f t="shared" si="31"/>
        <v>0</v>
      </c>
      <c r="BT45" s="21">
        <f>COUNTIF($BS$3:$BS$27,"*examen,*")</f>
        <v>5</v>
      </c>
      <c r="BU45" s="22">
        <f t="shared" si="32"/>
        <v>0.2</v>
      </c>
      <c r="BV45" s="21">
        <f>COUNTIF($BS$3:$BS$27,"*est*")</f>
        <v>3</v>
      </c>
      <c r="BW45" s="22">
        <f t="shared" si="33"/>
        <v>0.12</v>
      </c>
      <c r="BX45" s="21">
        <f>COUNTIF($BS$3:$BS$27,"*Lista*")</f>
        <v>0</v>
      </c>
      <c r="BY45" s="22">
        <f t="shared" si="34"/>
        <v>0</v>
      </c>
      <c r="BZ45" s="21">
        <f>COUNTIF($BS$3:$BS$27,"*Mapa*")</f>
        <v>0</v>
      </c>
      <c r="CA45" s="22">
        <f t="shared" si="35"/>
        <v>0</v>
      </c>
      <c r="CB45" s="21">
        <f>COUNTIF($BS$3:$BS$27,"*Organiz*")</f>
        <v>0</v>
      </c>
      <c r="CC45" s="22">
        <f t="shared" si="36"/>
        <v>0</v>
      </c>
      <c r="CD45" s="21">
        <f>COUNTIF($BS$3:$BS$27,"*parafraseo*")</f>
        <v>2</v>
      </c>
      <c r="CE45" s="22">
        <f t="shared" si="37"/>
        <v>0.08</v>
      </c>
      <c r="CF45" s="21">
        <f>COUNTIF($BS$3:$BS$27,"*Porta*")</f>
        <v>0</v>
      </c>
      <c r="CG45" s="22">
        <f t="shared" si="38"/>
        <v>0</v>
      </c>
      <c r="CH45" s="21">
        <f>COUNTIF($BS$3:$BS$27,"*post*")</f>
        <v>0</v>
      </c>
      <c r="CI45" s="22">
        <f t="shared" si="39"/>
        <v>0</v>
      </c>
      <c r="CJ45" s="21">
        <f>COUNTIF($BS$3:$BS$27,"*abierta*")</f>
        <v>9</v>
      </c>
      <c r="CK45" s="22">
        <f t="shared" si="40"/>
        <v>0.36</v>
      </c>
      <c r="CL45" s="21">
        <f>COUNTIF($BS$3:$BS$27,"*confuso*")</f>
        <v>1</v>
      </c>
      <c r="CM45" s="22">
        <f t="shared" si="41"/>
        <v>0.04</v>
      </c>
      <c r="CN45" s="21">
        <f>COUNTIF($BS$3:$BS$27,"*escrita*")</f>
        <v>3</v>
      </c>
      <c r="CO45" s="22">
        <f t="shared" si="42"/>
        <v>0.12</v>
      </c>
      <c r="CP45" s="21">
        <f>COUNTIF($BS$3:$BS$27,"*Resumen*")</f>
        <v>2</v>
      </c>
      <c r="CQ45" s="22">
        <f t="shared" si="43"/>
        <v>0.08</v>
      </c>
      <c r="CR45" s="21">
        <f>COUNTIF($BS$3:$BS$27,"*Otra*")</f>
        <v>0</v>
      </c>
      <c r="CS45" s="22">
        <f t="shared" si="44"/>
        <v>0</v>
      </c>
    </row>
    <row r="46" spans="1:97" ht="27.75" customHeight="1">
      <c r="A46" s="20" t="s">
        <v>430</v>
      </c>
      <c r="B46" s="21">
        <f>COUNTIF(BT$3:BT$27,"Sí")</f>
        <v>12</v>
      </c>
      <c r="C46" s="22">
        <f t="shared" si="0"/>
        <v>0.48</v>
      </c>
      <c r="D46" s="21">
        <f>COUNTIF(BT$3:BT$27,"No")</f>
        <v>13</v>
      </c>
      <c r="E46" s="22">
        <f t="shared" si="0"/>
        <v>0.52</v>
      </c>
      <c r="F46" s="23"/>
      <c r="G46" s="21">
        <f>COUNTIF(BU$3:BU$27,"En 5 o menos%.")</f>
        <v>0</v>
      </c>
      <c r="H46" s="22">
        <f t="shared" si="1"/>
        <v>0</v>
      </c>
      <c r="I46" s="21">
        <f>COUNTIF(BU$3:BU$27,"Entre 5% y 25%")</f>
        <v>0</v>
      </c>
      <c r="J46" s="22">
        <f t="shared" si="2"/>
        <v>0</v>
      </c>
      <c r="K46" s="21">
        <f>COUNTIF(BU$3:BU$27,"Entre 25% y 50%")</f>
        <v>4</v>
      </c>
      <c r="L46" s="22">
        <f t="shared" si="3"/>
        <v>0.16</v>
      </c>
      <c r="M46" s="21">
        <f>COUNTIF(BU$3:BU$27,"Entre 50% y 75%.")</f>
        <v>0</v>
      </c>
      <c r="N46" s="22">
        <f t="shared" si="4"/>
        <v>0</v>
      </c>
      <c r="O46" s="21">
        <f>COUNTIF(BU$3:BU$27,"En 75% o más.")</f>
        <v>7</v>
      </c>
      <c r="P46" s="22">
        <f t="shared" si="5"/>
        <v>0.28</v>
      </c>
      <c r="Q46" s="23"/>
      <c r="R46" s="21">
        <f>COUNTIF(BV$3:BV$27,"Sí")</f>
        <v>4</v>
      </c>
      <c r="S46" s="22">
        <f t="shared" si="6"/>
        <v>0.3333333333333333</v>
      </c>
      <c r="T46" s="21">
        <f>COUNTIF(BV$3:BV$27,"No")</f>
        <v>7</v>
      </c>
      <c r="U46" s="22">
        <f t="shared" si="7"/>
        <v>0.5833333333333334</v>
      </c>
      <c r="V46" s="23"/>
      <c r="W46" s="21">
        <f>COUNTIF($BW$3:$BW$27,"Asignaciones*")</f>
        <v>4</v>
      </c>
      <c r="X46" s="22">
        <f t="shared" si="8"/>
        <v>0.16</v>
      </c>
      <c r="Y46" s="21">
        <f>COUNTIF($BW$3:$BW$27,"*Asist*")</f>
        <v>7</v>
      </c>
      <c r="Z46" s="22">
        <f t="shared" si="9"/>
        <v>0.28</v>
      </c>
      <c r="AA46" s="21">
        <f>COUNTIF($BW$3:$BW$27,"*Chats*")</f>
        <v>0</v>
      </c>
      <c r="AB46" s="22">
        <f t="shared" si="10"/>
        <v>0</v>
      </c>
      <c r="AC46" s="21">
        <f>COUNTIF($BW$3:$BW$27,"*Debates*")</f>
        <v>5</v>
      </c>
      <c r="AD46" s="22">
        <f t="shared" si="11"/>
        <v>0.2</v>
      </c>
      <c r="AE46" s="21">
        <f>COUNTIF($BW$3:$BW$27,"*Aplicac*")</f>
        <v>3</v>
      </c>
      <c r="AF46" s="22">
        <f t="shared" si="12"/>
        <v>0.12</v>
      </c>
      <c r="AG46" s="21">
        <f>COUNTIF($BW$3:$BW$27,"*Ensayo*")</f>
        <v>1</v>
      </c>
      <c r="AH46" s="22">
        <f t="shared" si="13"/>
        <v>0.04</v>
      </c>
      <c r="AI46" s="21">
        <f>COUNTIF($BW$3:$BW$27,"*Exámenes*")</f>
        <v>10</v>
      </c>
      <c r="AJ46" s="22">
        <f t="shared" si="14"/>
        <v>0.4</v>
      </c>
      <c r="AK46" s="21">
        <f>COUNTIF($BW$3:$BW$27,"*Experimento*")</f>
        <v>0</v>
      </c>
      <c r="AL46" s="22">
        <f t="shared" si="15"/>
        <v>0</v>
      </c>
      <c r="AM46" s="21">
        <f>COUNTIF($BW$3:$BW$27,"*Foro*")</f>
        <v>1</v>
      </c>
      <c r="AN46" s="22">
        <f t="shared" si="16"/>
        <v>0.04</v>
      </c>
      <c r="AO46" s="21">
        <f>COUNTIF($BW$3:$BW$27,"*Investigación,*")</f>
        <v>1</v>
      </c>
      <c r="AP46" s="22">
        <f t="shared" si="17"/>
        <v>0.04</v>
      </c>
      <c r="AQ46" s="21">
        <f>COUNTIF($BW$3:$BW$27,"*Biblio*")</f>
        <v>0</v>
      </c>
      <c r="AR46" s="22">
        <f t="shared" si="18"/>
        <v>0</v>
      </c>
      <c r="AS46" s="21">
        <f>COUNTIF($BW$3:$BW$27,"*Campo*")</f>
        <v>0</v>
      </c>
      <c r="AT46" s="22">
        <f t="shared" si="19"/>
        <v>0</v>
      </c>
      <c r="AU46" s="21">
        <f>COUNTIF($BW$3:$BW$27,"*Paneles*")</f>
        <v>0</v>
      </c>
      <c r="AV46" s="22">
        <f t="shared" si="20"/>
        <v>0</v>
      </c>
      <c r="AW46" s="21">
        <f>COUNTIF($BW$3:$BW$27,"*Partici*")</f>
        <v>10</v>
      </c>
      <c r="AX46" s="22">
        <f t="shared" si="21"/>
        <v>0.4</v>
      </c>
      <c r="AY46" s="21">
        <f>COUNTIF($BW$3:$BW$27,"*Port*")</f>
        <v>0</v>
      </c>
      <c r="AZ46" s="22">
        <f t="shared" si="22"/>
        <v>0</v>
      </c>
      <c r="BA46" s="21">
        <f>COUNTIF($BW$3:$BW$27,"*Orales*")</f>
        <v>0</v>
      </c>
      <c r="BB46" s="22">
        <f t="shared" si="23"/>
        <v>0</v>
      </c>
      <c r="BC46" s="21">
        <f>COUNTIF($BW$3:$BW$27,"*Propuesta*")</f>
        <v>0</v>
      </c>
      <c r="BD46" s="22">
        <f t="shared" si="24"/>
        <v>0</v>
      </c>
      <c r="BE46" s="21">
        <f>COUNTIF($BW$3:$BW$27,"*Pruebas*")</f>
        <v>1</v>
      </c>
      <c r="BF46" s="22">
        <f t="shared" si="25"/>
        <v>0.04</v>
      </c>
      <c r="BG46" s="21">
        <f>COUNTIF($BW$3:$BW$27,"*Refl*")</f>
        <v>6</v>
      </c>
      <c r="BH46" s="22">
        <f t="shared" si="26"/>
        <v>0.24</v>
      </c>
      <c r="BI46" s="21">
        <f>COUNTIF($BW$3:$BW$27,"*Comunitario*")</f>
        <v>2</v>
      </c>
      <c r="BJ46" s="22">
        <f t="shared" si="27"/>
        <v>0.08</v>
      </c>
      <c r="BK46" s="21">
        <f>COUNTIF($BW$3:$BW$27,"*Otra*")</f>
        <v>0</v>
      </c>
      <c r="BL46" s="22">
        <f t="shared" si="28"/>
        <v>0</v>
      </c>
      <c r="BM46" s="23"/>
      <c r="BN46" s="21">
        <f>COUNTIF($BX$3:$BX$27,"*Encuesta*")</f>
        <v>1</v>
      </c>
      <c r="BO46" s="22">
        <f t="shared" si="29"/>
        <v>0.04</v>
      </c>
      <c r="BP46" s="21">
        <f>COUNTIF($BX$3:$BX$27,"*activi*")</f>
        <v>4</v>
      </c>
      <c r="BQ46" s="22">
        <f t="shared" si="30"/>
        <v>0.16</v>
      </c>
      <c r="BR46" s="21">
        <f>COUNTIF($BX$3:$BX$27,"*notas*")</f>
        <v>0</v>
      </c>
      <c r="BS46" s="22">
        <f t="shared" si="31"/>
        <v>0</v>
      </c>
      <c r="BT46" s="21">
        <f>COUNTIF($BX$3:$BX$27,"*examen,*")</f>
        <v>3</v>
      </c>
      <c r="BU46" s="22">
        <f t="shared" si="32"/>
        <v>0.12</v>
      </c>
      <c r="BV46" s="21">
        <f>COUNTIF($BX$3:$BX$27,"*est*")</f>
        <v>1</v>
      </c>
      <c r="BW46" s="22">
        <f t="shared" si="33"/>
        <v>0.04</v>
      </c>
      <c r="BX46" s="21">
        <f>COUNTIF($BX$3:$BX$27,"*Lista*")</f>
        <v>0</v>
      </c>
      <c r="BY46" s="22">
        <f t="shared" si="34"/>
        <v>0</v>
      </c>
      <c r="BZ46" s="21">
        <f>COUNTIF($BX$3:$BX$27,"*Mapa*")</f>
        <v>0</v>
      </c>
      <c r="CA46" s="22">
        <f t="shared" si="35"/>
        <v>0</v>
      </c>
      <c r="CB46" s="21">
        <f>COUNTIF($BX$3:$BX$27,"*Organiz*")</f>
        <v>0</v>
      </c>
      <c r="CC46" s="22">
        <f t="shared" si="36"/>
        <v>0</v>
      </c>
      <c r="CD46" s="21">
        <f>COUNTIF($BX$3:$BX$27,"*parafraseo*")</f>
        <v>2</v>
      </c>
      <c r="CE46" s="22">
        <f t="shared" si="37"/>
        <v>0.08</v>
      </c>
      <c r="CF46" s="21">
        <f>COUNTIF($BX$3:$BX$27,"*Porta*")</f>
        <v>0</v>
      </c>
      <c r="CG46" s="22">
        <f t="shared" si="38"/>
        <v>0</v>
      </c>
      <c r="CH46" s="21">
        <f>COUNTIF($BX$3:$BX$27,"*post*")</f>
        <v>0</v>
      </c>
      <c r="CI46" s="22">
        <f t="shared" si="39"/>
        <v>0</v>
      </c>
      <c r="CJ46" s="21">
        <f>COUNTIF($BX$3:$BX$27,"*abierta*")</f>
        <v>6</v>
      </c>
      <c r="CK46" s="22">
        <f t="shared" si="40"/>
        <v>0.24</v>
      </c>
      <c r="CL46" s="21">
        <f>COUNTIF($BX$3:$BX$27,"*confuso*")</f>
        <v>1</v>
      </c>
      <c r="CM46" s="22">
        <f t="shared" si="41"/>
        <v>0.04</v>
      </c>
      <c r="CN46" s="21">
        <f>COUNTIF($BX$3:$BX$27,"*escrita*")</f>
        <v>3</v>
      </c>
      <c r="CO46" s="22">
        <f t="shared" si="42"/>
        <v>0.12</v>
      </c>
      <c r="CP46" s="21">
        <f>COUNTIF($BX$3:$BX$27,"*Resumen*")</f>
        <v>2</v>
      </c>
      <c r="CQ46" s="22">
        <f t="shared" si="43"/>
        <v>0.08</v>
      </c>
      <c r="CR46" s="21">
        <f>COUNTIF($BX$3:$BX$27,"*Otra*")</f>
        <v>0</v>
      </c>
      <c r="CS46" s="22">
        <f t="shared" si="44"/>
        <v>0</v>
      </c>
    </row>
    <row r="47" spans="1:97" ht="27.75" customHeight="1">
      <c r="A47" s="20" t="s">
        <v>431</v>
      </c>
      <c r="B47" s="21">
        <f>COUNTIF(BY$3:BY$27,"Sí")</f>
        <v>15</v>
      </c>
      <c r="C47" s="22">
        <f t="shared" si="0"/>
        <v>0.6</v>
      </c>
      <c r="D47" s="21">
        <f>COUNTIF(BY$3:BY$27,"No")</f>
        <v>10</v>
      </c>
      <c r="E47" s="22">
        <f t="shared" si="0"/>
        <v>0.4</v>
      </c>
      <c r="F47" s="23"/>
      <c r="G47" s="21">
        <f>COUNTIF(BZ$3:BZ$27,"En 5 o menos%.")</f>
        <v>0</v>
      </c>
      <c r="H47" s="22">
        <f t="shared" si="1"/>
        <v>0</v>
      </c>
      <c r="I47" s="21">
        <f>COUNTIF(BZ$3:BZ$27,"Entre 5% y 25%")</f>
        <v>3</v>
      </c>
      <c r="J47" s="22">
        <f t="shared" si="2"/>
        <v>0.12</v>
      </c>
      <c r="K47" s="21">
        <f>COUNTIF(BZ$3:BZ$27,"Entre 25% y 50%")</f>
        <v>5</v>
      </c>
      <c r="L47" s="22">
        <f t="shared" si="3"/>
        <v>0.2</v>
      </c>
      <c r="M47" s="21">
        <f>COUNTIF(BZ$3:BZ$27,"Entre 50% y 75%.")</f>
        <v>5</v>
      </c>
      <c r="N47" s="22">
        <f t="shared" si="4"/>
        <v>0.2</v>
      </c>
      <c r="O47" s="21">
        <f>COUNTIF(BZ$3:BZ$27,"En 75% o más.")</f>
        <v>2</v>
      </c>
      <c r="P47" s="22">
        <f t="shared" si="5"/>
        <v>0.08</v>
      </c>
      <c r="Q47" s="23"/>
      <c r="R47" s="21">
        <f>COUNTIF(CA$3:CA$27,"Sí")</f>
        <v>7</v>
      </c>
      <c r="S47" s="22">
        <f t="shared" si="6"/>
        <v>0.4666666666666667</v>
      </c>
      <c r="T47" s="21">
        <f>COUNTIF(CA$3:CA$27,"No")</f>
        <v>8</v>
      </c>
      <c r="U47" s="22">
        <f t="shared" si="7"/>
        <v>0.5333333333333333</v>
      </c>
      <c r="V47" s="23"/>
      <c r="W47" s="21">
        <f>COUNTIF($CB$3:$CB$27,"Asignaciones*")</f>
        <v>4</v>
      </c>
      <c r="X47" s="22">
        <f t="shared" si="8"/>
        <v>0.16</v>
      </c>
      <c r="Y47" s="21">
        <f>COUNTIF($CB$3:$CB$27,"*Asist*")</f>
        <v>8</v>
      </c>
      <c r="Z47" s="22">
        <f t="shared" si="9"/>
        <v>0.32</v>
      </c>
      <c r="AA47" s="21">
        <f>COUNTIF($CB$3:$CB$27,"*Chats*")</f>
        <v>0</v>
      </c>
      <c r="AB47" s="22">
        <f t="shared" si="10"/>
        <v>0</v>
      </c>
      <c r="AC47" s="21">
        <f>COUNTIF($CB$3:$CB$27,"*Debates*")</f>
        <v>4</v>
      </c>
      <c r="AD47" s="22">
        <f t="shared" si="11"/>
        <v>0.16</v>
      </c>
      <c r="AE47" s="21">
        <f>COUNTIF($CB$3:$CB$27,"*Aplicac*")</f>
        <v>5</v>
      </c>
      <c r="AF47" s="22">
        <f t="shared" si="12"/>
        <v>0.2</v>
      </c>
      <c r="AG47" s="21">
        <f>COUNTIF($CB$3:$CB$27,"*Ensayo*")</f>
        <v>2</v>
      </c>
      <c r="AH47" s="22">
        <f t="shared" si="13"/>
        <v>0.08</v>
      </c>
      <c r="AI47" s="21">
        <f>COUNTIF($CB$3:$CB$27,"*Exámenes*")</f>
        <v>11</v>
      </c>
      <c r="AJ47" s="22">
        <f t="shared" si="14"/>
        <v>0.44</v>
      </c>
      <c r="AK47" s="21">
        <f>COUNTIF($CB$3:$CB$27,"*Experimento*")</f>
        <v>0</v>
      </c>
      <c r="AL47" s="22">
        <f t="shared" si="15"/>
        <v>0</v>
      </c>
      <c r="AM47" s="21">
        <f>COUNTIF($CB$3:$CB$27,"*Foro*")</f>
        <v>3</v>
      </c>
      <c r="AN47" s="22">
        <f t="shared" si="16"/>
        <v>0.12</v>
      </c>
      <c r="AO47" s="21">
        <f>COUNTIF($CB$3:$CB$27,"*Investigación,*")</f>
        <v>2</v>
      </c>
      <c r="AP47" s="22">
        <f t="shared" si="17"/>
        <v>0.08</v>
      </c>
      <c r="AQ47" s="21">
        <f>COUNTIF($CB$3:$CB$27,"*Biblio*")</f>
        <v>1</v>
      </c>
      <c r="AR47" s="22">
        <f t="shared" si="18"/>
        <v>0.04</v>
      </c>
      <c r="AS47" s="21">
        <f>COUNTIF($CB$3:$CB$27,"*Campo*")</f>
        <v>0</v>
      </c>
      <c r="AT47" s="22">
        <f t="shared" si="19"/>
        <v>0</v>
      </c>
      <c r="AU47" s="21">
        <f>COUNTIF($CB$3:$CB$27,"*Paneles*")</f>
        <v>0</v>
      </c>
      <c r="AV47" s="22">
        <f t="shared" si="20"/>
        <v>0</v>
      </c>
      <c r="AW47" s="21">
        <f>COUNTIF($CB$3:$CB$27,"*Partici*")</f>
        <v>8</v>
      </c>
      <c r="AX47" s="22">
        <f t="shared" si="21"/>
        <v>0.32</v>
      </c>
      <c r="AY47" s="21">
        <f>COUNTIF($CB$3:$CB$27,"*Port*")</f>
        <v>0</v>
      </c>
      <c r="AZ47" s="22">
        <f t="shared" si="22"/>
        <v>0</v>
      </c>
      <c r="BA47" s="21">
        <f>COUNTIF($CB$3:$CB$27,"*Orales*")</f>
        <v>0</v>
      </c>
      <c r="BB47" s="22">
        <f t="shared" si="23"/>
        <v>0</v>
      </c>
      <c r="BC47" s="21">
        <f>COUNTIF($CB$3:$CB$27,"*Propuesta*")</f>
        <v>0</v>
      </c>
      <c r="BD47" s="22">
        <f t="shared" si="24"/>
        <v>0</v>
      </c>
      <c r="BE47" s="21">
        <f>COUNTIF($CB$3:$CB$27,"*Pruebas*")</f>
        <v>1</v>
      </c>
      <c r="BF47" s="22">
        <f t="shared" si="25"/>
        <v>0.04</v>
      </c>
      <c r="BG47" s="21">
        <f>COUNTIF($CB$3:$CB$27,"*Refl*")</f>
        <v>6</v>
      </c>
      <c r="BH47" s="22">
        <f t="shared" si="26"/>
        <v>0.24</v>
      </c>
      <c r="BI47" s="21">
        <f>COUNTIF($CB$3:$CB$27,"*Comunitario*")</f>
        <v>3</v>
      </c>
      <c r="BJ47" s="22">
        <f t="shared" si="27"/>
        <v>0.12</v>
      </c>
      <c r="BK47" s="21">
        <f>COUNTIF($CB$3:$CB$27,"*Otra*")</f>
        <v>0</v>
      </c>
      <c r="BL47" s="22">
        <f t="shared" si="28"/>
        <v>0</v>
      </c>
      <c r="BM47" s="23"/>
      <c r="BN47" s="21">
        <f>COUNTIF($CC$3:$CC$27,"*Encuesta*")</f>
        <v>1</v>
      </c>
      <c r="BO47" s="22">
        <f t="shared" si="29"/>
        <v>0.04</v>
      </c>
      <c r="BP47" s="21">
        <f>COUNTIF($CC$3:$CC$27,"*activi*")</f>
        <v>5</v>
      </c>
      <c r="BQ47" s="22">
        <f t="shared" si="30"/>
        <v>0.2</v>
      </c>
      <c r="BR47" s="21">
        <f>COUNTIF($CC$3:$CC$27,"*notas*")</f>
        <v>1</v>
      </c>
      <c r="BS47" s="22">
        <f t="shared" si="31"/>
        <v>0.04</v>
      </c>
      <c r="BT47" s="21">
        <f>COUNTIF($CC$3:$CC$27,"*examen,*")</f>
        <v>2</v>
      </c>
      <c r="BU47" s="22">
        <f t="shared" si="32"/>
        <v>0.08</v>
      </c>
      <c r="BV47" s="21">
        <f>COUNTIF($CC$3:$CC$27,"*est*")</f>
        <v>1</v>
      </c>
      <c r="BW47" s="22">
        <f t="shared" si="33"/>
        <v>0.04</v>
      </c>
      <c r="BX47" s="21">
        <f>COUNTIF($CC$3:$CC$27,"*Lista*")</f>
        <v>0</v>
      </c>
      <c r="BY47" s="22">
        <f t="shared" si="34"/>
        <v>0</v>
      </c>
      <c r="BZ47" s="21">
        <f>COUNTIF($CC$3:$CC$27,"*Mapa*")</f>
        <v>0</v>
      </c>
      <c r="CA47" s="22">
        <f t="shared" si="35"/>
        <v>0</v>
      </c>
      <c r="CB47" s="21">
        <f>COUNTIF($CC$3:$CC$27,"*Organiz*")</f>
        <v>0</v>
      </c>
      <c r="CC47" s="22">
        <f t="shared" si="36"/>
        <v>0</v>
      </c>
      <c r="CD47" s="21">
        <f>COUNTIF($CC$3:$CC$27,"*parafraseo*")</f>
        <v>3</v>
      </c>
      <c r="CE47" s="22">
        <f t="shared" si="37"/>
        <v>0.12</v>
      </c>
      <c r="CF47" s="21">
        <f>COUNTIF($CC$3:$CC$27,"*Porta*")</f>
        <v>0</v>
      </c>
      <c r="CG47" s="22">
        <f t="shared" si="38"/>
        <v>0</v>
      </c>
      <c r="CH47" s="21">
        <f>COUNTIF($CC$3:$CC$27,"*post*")</f>
        <v>0</v>
      </c>
      <c r="CI47" s="22">
        <f t="shared" si="39"/>
        <v>0</v>
      </c>
      <c r="CJ47" s="21">
        <f>COUNTIF($CC$3:$CC$27,"*abierta*")</f>
        <v>5</v>
      </c>
      <c r="CK47" s="22">
        <f t="shared" si="40"/>
        <v>0.2</v>
      </c>
      <c r="CL47" s="21">
        <f>COUNTIF($CC$3:$CC$27,"*confuso*")</f>
        <v>2</v>
      </c>
      <c r="CM47" s="22">
        <f t="shared" si="41"/>
        <v>0.08</v>
      </c>
      <c r="CN47" s="21">
        <f>COUNTIF($CC$3:$CC$27,"*escrita*")</f>
        <v>3</v>
      </c>
      <c r="CO47" s="22">
        <f t="shared" si="42"/>
        <v>0.12</v>
      </c>
      <c r="CP47" s="21">
        <f>COUNTIF($CC$3:$CC$27,"*Resumen*")</f>
        <v>3</v>
      </c>
      <c r="CQ47" s="22">
        <f t="shared" si="43"/>
        <v>0.12</v>
      </c>
      <c r="CR47" s="21">
        <f>COUNTIF($CC$3:$CC$27,"*Otra*")</f>
        <v>0</v>
      </c>
      <c r="CS47" s="22">
        <f t="shared" si="44"/>
        <v>0</v>
      </c>
    </row>
    <row r="48" spans="1:97" ht="27.75" customHeight="1">
      <c r="A48" s="20" t="s">
        <v>432</v>
      </c>
      <c r="B48" s="21">
        <f>COUNTIF(CD$3:CD$27,"Sí")</f>
        <v>21</v>
      </c>
      <c r="C48" s="22">
        <f t="shared" si="0"/>
        <v>0.84</v>
      </c>
      <c r="D48" s="21">
        <f>COUNTIF(CD$3:CD$27,"No")</f>
        <v>4</v>
      </c>
      <c r="E48" s="22">
        <f t="shared" si="0"/>
        <v>0.16</v>
      </c>
      <c r="F48" s="23"/>
      <c r="G48" s="21">
        <f>COUNTIF(CE$3:CE$27,"En 5 o menos%.")</f>
        <v>1</v>
      </c>
      <c r="H48" s="22">
        <f t="shared" si="1"/>
        <v>0.04</v>
      </c>
      <c r="I48" s="21">
        <f>COUNTIF(CE$3:CE$27,"Entre 5% y 25%")</f>
        <v>7</v>
      </c>
      <c r="J48" s="22">
        <f t="shared" si="2"/>
        <v>0.28</v>
      </c>
      <c r="K48" s="21">
        <f>COUNTIF(CE$3:CE$27,"Entre 25% y 50%")</f>
        <v>4</v>
      </c>
      <c r="L48" s="22">
        <f t="shared" si="3"/>
        <v>0.16</v>
      </c>
      <c r="M48" s="21">
        <f>COUNTIF(CE$3:CE$27,"Entre 50% y 75%.")</f>
        <v>4</v>
      </c>
      <c r="N48" s="22">
        <f t="shared" si="4"/>
        <v>0.16</v>
      </c>
      <c r="O48" s="21">
        <f>COUNTIF(CE$3:CE$27,"En 75% o más.")</f>
        <v>4</v>
      </c>
      <c r="P48" s="22">
        <f t="shared" si="5"/>
        <v>0.16</v>
      </c>
      <c r="Q48" s="23"/>
      <c r="R48" s="21">
        <f>COUNTIF(CF$3:CF$27,"Sí")</f>
        <v>4</v>
      </c>
      <c r="S48" s="22">
        <f t="shared" si="6"/>
        <v>0.19047619047619047</v>
      </c>
      <c r="T48" s="21">
        <f>COUNTIF(CF$3:CF$27,"No")</f>
        <v>17</v>
      </c>
      <c r="U48" s="22">
        <f t="shared" si="7"/>
        <v>0.8095238095238095</v>
      </c>
      <c r="V48" s="23"/>
      <c r="W48" s="21">
        <f>COUNTIF($CG$3:$CG$27,"Asignaciones*")</f>
        <v>7</v>
      </c>
      <c r="X48" s="22">
        <f t="shared" si="8"/>
        <v>0.28</v>
      </c>
      <c r="Y48" s="21">
        <f>COUNTIF($CG$3:$CG$27,"*Asist*")</f>
        <v>4</v>
      </c>
      <c r="Z48" s="22">
        <f t="shared" si="9"/>
        <v>0.16</v>
      </c>
      <c r="AA48" s="21">
        <f>COUNTIF($CG$3:$CG$27,"*Chats*")</f>
        <v>0</v>
      </c>
      <c r="AB48" s="22">
        <f t="shared" si="10"/>
        <v>0</v>
      </c>
      <c r="AC48" s="21">
        <f>COUNTIF($CG$3:$CG$27,"*Debates*")</f>
        <v>6</v>
      </c>
      <c r="AD48" s="22">
        <f t="shared" si="11"/>
        <v>0.24</v>
      </c>
      <c r="AE48" s="21">
        <f>COUNTIF($CG$3:$CG$27,"*Aplicac*")</f>
        <v>6</v>
      </c>
      <c r="AF48" s="22">
        <f t="shared" si="12"/>
        <v>0.24</v>
      </c>
      <c r="AG48" s="21">
        <f>COUNTIF($CG$3:$CG$27,"*Ensayo*")</f>
        <v>0</v>
      </c>
      <c r="AH48" s="22">
        <f t="shared" si="13"/>
        <v>0</v>
      </c>
      <c r="AI48" s="21">
        <f>COUNTIF($CG$3:$CG$27,"*Exámenes*")</f>
        <v>1</v>
      </c>
      <c r="AJ48" s="22">
        <f t="shared" si="14"/>
        <v>0.04</v>
      </c>
      <c r="AK48" s="21">
        <f>COUNTIF($CG$3:$CG$27,"*Experimento*")</f>
        <v>1</v>
      </c>
      <c r="AL48" s="22">
        <f t="shared" si="15"/>
        <v>0.04</v>
      </c>
      <c r="AM48" s="21">
        <f>COUNTIF($CG$3:$CG$27,"*Foro*")</f>
        <v>3</v>
      </c>
      <c r="AN48" s="22">
        <f t="shared" si="16"/>
        <v>0.12</v>
      </c>
      <c r="AO48" s="21">
        <f>COUNTIF($CG$3:$CG$27,"*Investigación,*")</f>
        <v>3</v>
      </c>
      <c r="AP48" s="22">
        <f t="shared" si="17"/>
        <v>0.12</v>
      </c>
      <c r="AQ48" s="21">
        <f>COUNTIF($CG$3:$CG$27,"*Biblio*")</f>
        <v>2</v>
      </c>
      <c r="AR48" s="22">
        <f t="shared" si="18"/>
        <v>0.08</v>
      </c>
      <c r="AS48" s="21">
        <f>COUNTIF($CG$3:$CG$27,"*Campo*")</f>
        <v>1</v>
      </c>
      <c r="AT48" s="22">
        <f t="shared" si="19"/>
        <v>0.04</v>
      </c>
      <c r="AU48" s="21">
        <f>COUNTIF($CG$3:$CG$27,"*Paneles*")</f>
        <v>0</v>
      </c>
      <c r="AV48" s="22">
        <f t="shared" si="20"/>
        <v>0</v>
      </c>
      <c r="AW48" s="21">
        <f>COUNTIF($CG$3:$CG$27,"*Partici*")</f>
        <v>9</v>
      </c>
      <c r="AX48" s="22">
        <f t="shared" si="21"/>
        <v>0.36</v>
      </c>
      <c r="AY48" s="21">
        <f>COUNTIF($CG$3:$CG$27,"*Port*")</f>
        <v>0</v>
      </c>
      <c r="AZ48" s="22">
        <f t="shared" si="22"/>
        <v>0</v>
      </c>
      <c r="BA48" s="21">
        <f>COUNTIF($CG$3:$CG$27,"*Orales*")</f>
        <v>0</v>
      </c>
      <c r="BB48" s="22">
        <f t="shared" si="23"/>
        <v>0</v>
      </c>
      <c r="BC48" s="21">
        <f>COUNTIF($CG$3:$CG$27,"*Propuesta*")</f>
        <v>0</v>
      </c>
      <c r="BD48" s="22">
        <f t="shared" si="24"/>
        <v>0</v>
      </c>
      <c r="BE48" s="21">
        <f>COUNTIF($CG$3:$CG$27,"*Pruebas*")</f>
        <v>0</v>
      </c>
      <c r="BF48" s="22">
        <f t="shared" si="25"/>
        <v>0</v>
      </c>
      <c r="BG48" s="21">
        <f>COUNTIF($CG$3:$CG$27,"*Refl*")</f>
        <v>9</v>
      </c>
      <c r="BH48" s="22">
        <f t="shared" si="26"/>
        <v>0.36</v>
      </c>
      <c r="BI48" s="21">
        <f>COUNTIF($CG$3:$CG$27,"*Comunitario*")</f>
        <v>2</v>
      </c>
      <c r="BJ48" s="22">
        <f t="shared" si="27"/>
        <v>0.08</v>
      </c>
      <c r="BK48" s="21">
        <f>COUNTIF($CG$3:$CG$27,"*Otra*")</f>
        <v>0</v>
      </c>
      <c r="BL48" s="22">
        <f t="shared" si="28"/>
        <v>0</v>
      </c>
      <c r="BM48" s="23"/>
      <c r="BN48" s="21">
        <f>COUNTIF($CH$3:$CH$27,"*Encuesta*")</f>
        <v>3</v>
      </c>
      <c r="BO48" s="22">
        <f t="shared" si="29"/>
        <v>0.12</v>
      </c>
      <c r="BP48" s="21">
        <f>COUNTIF($CH$3:$CH$27,"*activi*")</f>
        <v>14</v>
      </c>
      <c r="BQ48" s="22">
        <f t="shared" si="30"/>
        <v>0.56</v>
      </c>
      <c r="BR48" s="21">
        <f>COUNTIF($CH$3:$CH$27,"*notas*")</f>
        <v>1</v>
      </c>
      <c r="BS48" s="22">
        <f t="shared" si="31"/>
        <v>0.04</v>
      </c>
      <c r="BT48" s="21">
        <f>COUNTIF($CH$3:$CH$27,"*examen,*")</f>
        <v>1</v>
      </c>
      <c r="BU48" s="22">
        <f t="shared" si="32"/>
        <v>0.04</v>
      </c>
      <c r="BV48" s="21">
        <f>COUNTIF($CH$3:$CH$27,"*est*")</f>
        <v>4</v>
      </c>
      <c r="BW48" s="22">
        <f t="shared" si="33"/>
        <v>0.16</v>
      </c>
      <c r="BX48" s="21">
        <f>COUNTIF($CH$3:$CH$27,"*Lista*")</f>
        <v>0</v>
      </c>
      <c r="BY48" s="22">
        <f t="shared" si="34"/>
        <v>0</v>
      </c>
      <c r="BZ48" s="21">
        <f>COUNTIF($CH$3:$CH$27,"*Mapa*")</f>
        <v>0</v>
      </c>
      <c r="CA48" s="22">
        <f t="shared" si="35"/>
        <v>0</v>
      </c>
      <c r="CB48" s="21">
        <f>COUNTIF($CH$3:$CH$27,"*Organiz*")</f>
        <v>0</v>
      </c>
      <c r="CC48" s="22">
        <f t="shared" si="36"/>
        <v>0</v>
      </c>
      <c r="CD48" s="21">
        <f>COUNTIF($CH$3:$CH$27,"*parafraseo*")</f>
        <v>0</v>
      </c>
      <c r="CE48" s="22">
        <f t="shared" si="37"/>
        <v>0</v>
      </c>
      <c r="CF48" s="21">
        <f>COUNTIF($CH$3:$CH$27,"*Porta*")</f>
        <v>0</v>
      </c>
      <c r="CG48" s="22">
        <f t="shared" si="38"/>
        <v>0</v>
      </c>
      <c r="CH48" s="21">
        <f>COUNTIF($CH$3:$CH$27,"*post*")</f>
        <v>1</v>
      </c>
      <c r="CI48" s="22">
        <f t="shared" si="39"/>
        <v>0.04</v>
      </c>
      <c r="CJ48" s="21">
        <f>COUNTIF($CH$3:$CH$27,"*abierta*")</f>
        <v>7</v>
      </c>
      <c r="CK48" s="22">
        <f t="shared" si="40"/>
        <v>0.28</v>
      </c>
      <c r="CL48" s="21">
        <f>COUNTIF($CH$3:$CH$27,"*confuso*")</f>
        <v>1</v>
      </c>
      <c r="CM48" s="22">
        <f t="shared" si="41"/>
        <v>0.04</v>
      </c>
      <c r="CN48" s="21">
        <f>COUNTIF($CH$3:$CH$27,"*escrita*")</f>
        <v>1</v>
      </c>
      <c r="CO48" s="22">
        <f t="shared" si="42"/>
        <v>0.04</v>
      </c>
      <c r="CP48" s="21">
        <f>COUNTIF($CH$3:$CH$27,"*Resumen*")</f>
        <v>1</v>
      </c>
      <c r="CQ48" s="22">
        <f t="shared" si="43"/>
        <v>0.04</v>
      </c>
      <c r="CR48" s="21">
        <f>COUNTIF($CH$3:$CH$27,"*Otra*")</f>
        <v>0</v>
      </c>
      <c r="CS48" s="22">
        <f t="shared" si="44"/>
        <v>0</v>
      </c>
    </row>
    <row r="49" spans="1:97" ht="27.75" customHeight="1">
      <c r="A49" s="20" t="s">
        <v>433</v>
      </c>
      <c r="B49" s="21">
        <f>COUNTIF(CI$3:CI$27,"Sí")</f>
        <v>18</v>
      </c>
      <c r="C49" s="22">
        <f t="shared" si="0"/>
        <v>0.72</v>
      </c>
      <c r="D49" s="21">
        <f>COUNTIF(CI$3:CI$27,"No")</f>
        <v>7</v>
      </c>
      <c r="E49" s="22">
        <f t="shared" si="0"/>
        <v>0.28</v>
      </c>
      <c r="F49" s="23"/>
      <c r="G49" s="21">
        <f>COUNTIF(CJ$3:CJ$27,"En 5 o menos%.")</f>
        <v>1</v>
      </c>
      <c r="H49" s="22">
        <f t="shared" si="1"/>
        <v>0.04</v>
      </c>
      <c r="I49" s="21">
        <f>COUNTIF(CJ$3:CJ$27,"Entre 5% y 25%")</f>
        <v>2</v>
      </c>
      <c r="J49" s="22">
        <f t="shared" si="2"/>
        <v>0.08</v>
      </c>
      <c r="K49" s="21">
        <f>COUNTIF(CJ$3:CJ$27,"Entre 25% y 50%")</f>
        <v>5</v>
      </c>
      <c r="L49" s="22">
        <f t="shared" si="3"/>
        <v>0.2</v>
      </c>
      <c r="M49" s="21">
        <f>COUNTIF(CJ$3:CJ$27,"Entre 50% y 75%.")</f>
        <v>5</v>
      </c>
      <c r="N49" s="22">
        <f t="shared" si="4"/>
        <v>0.2</v>
      </c>
      <c r="O49" s="21">
        <f>COUNTIF(CJ$3:CJ$27,"En 75% o más.")</f>
        <v>5</v>
      </c>
      <c r="P49" s="22">
        <f t="shared" si="5"/>
        <v>0.2</v>
      </c>
      <c r="Q49" s="23"/>
      <c r="R49" s="21">
        <f>COUNTIF(CK$3:CK$27,"Sí")</f>
        <v>6</v>
      </c>
      <c r="S49" s="22">
        <f t="shared" si="6"/>
        <v>0.3333333333333333</v>
      </c>
      <c r="T49" s="21">
        <f>COUNTIF(CK$3:CK$27,"No")</f>
        <v>12</v>
      </c>
      <c r="U49" s="22">
        <f t="shared" si="7"/>
        <v>0.6666666666666666</v>
      </c>
      <c r="V49" s="23"/>
      <c r="W49" s="21">
        <f>COUNTIF($CL$3:$CL$27,"Asignaciones*")</f>
        <v>8</v>
      </c>
      <c r="X49" s="22">
        <f t="shared" si="8"/>
        <v>0.32</v>
      </c>
      <c r="Y49" s="21">
        <f>COUNTIF($CL$3:$CL$27,"*Asist*")</f>
        <v>8</v>
      </c>
      <c r="Z49" s="22">
        <f t="shared" si="9"/>
        <v>0.32</v>
      </c>
      <c r="AA49" s="21">
        <f>COUNTIF($CL$3:$CL$27,"*Chats*")</f>
        <v>0</v>
      </c>
      <c r="AB49" s="22">
        <f t="shared" si="10"/>
        <v>0</v>
      </c>
      <c r="AC49" s="21">
        <f>COUNTIF($CL$3:$CL$27,"*Debates*")</f>
        <v>6</v>
      </c>
      <c r="AD49" s="22">
        <f t="shared" si="11"/>
        <v>0.24</v>
      </c>
      <c r="AE49" s="21">
        <f>COUNTIF($CL$3:$CL$27,"*Aplicac*")</f>
        <v>5</v>
      </c>
      <c r="AF49" s="22">
        <f t="shared" si="12"/>
        <v>0.2</v>
      </c>
      <c r="AG49" s="21">
        <f>COUNTIF($CL$3:$CL$27,"*Ensayo*")</f>
        <v>1</v>
      </c>
      <c r="AH49" s="22">
        <f t="shared" si="13"/>
        <v>0.04</v>
      </c>
      <c r="AI49" s="21">
        <f>COUNTIF($CL$3:$CL$27,"*Exámenes*")</f>
        <v>8</v>
      </c>
      <c r="AJ49" s="22">
        <f t="shared" si="14"/>
        <v>0.32</v>
      </c>
      <c r="AK49" s="21">
        <f>COUNTIF($CL$3:$CL$27,"*Experimento*")</f>
        <v>0</v>
      </c>
      <c r="AL49" s="22">
        <f t="shared" si="15"/>
        <v>0</v>
      </c>
      <c r="AM49" s="21">
        <f>COUNTIF($CL$3:$CL$27,"*Foro*")</f>
        <v>1</v>
      </c>
      <c r="AN49" s="22">
        <f t="shared" si="16"/>
        <v>0.04</v>
      </c>
      <c r="AO49" s="21">
        <f>COUNTIF($CL$3:$CL$27,"*Investigación,*")</f>
        <v>2</v>
      </c>
      <c r="AP49" s="22">
        <f t="shared" si="17"/>
        <v>0.08</v>
      </c>
      <c r="AQ49" s="21">
        <f>COUNTIF($CL$3:$CL$27,"*Biblio*")</f>
        <v>3</v>
      </c>
      <c r="AR49" s="22">
        <f t="shared" si="18"/>
        <v>0.12</v>
      </c>
      <c r="AS49" s="21">
        <f>COUNTIF($CL$3:$CL$27,"*Campo*")</f>
        <v>0</v>
      </c>
      <c r="AT49" s="22">
        <f t="shared" si="19"/>
        <v>0</v>
      </c>
      <c r="AU49" s="21">
        <f>COUNTIF($CL$3:$CL$27,"*Paneles*")</f>
        <v>0</v>
      </c>
      <c r="AV49" s="22">
        <f t="shared" si="20"/>
        <v>0</v>
      </c>
      <c r="AW49" s="21">
        <f>COUNTIF($CL$3:$CL$27,"*Partici*")</f>
        <v>8</v>
      </c>
      <c r="AX49" s="22">
        <f t="shared" si="21"/>
        <v>0.32</v>
      </c>
      <c r="AY49" s="21">
        <f>COUNTIF($CL$3:$CL$27,"*Port*")</f>
        <v>0</v>
      </c>
      <c r="AZ49" s="22">
        <f t="shared" si="22"/>
        <v>0</v>
      </c>
      <c r="BA49" s="21">
        <f>COUNTIF($CL$3:$CL$27,"*Orales*")</f>
        <v>0</v>
      </c>
      <c r="BB49" s="22">
        <f t="shared" si="23"/>
        <v>0</v>
      </c>
      <c r="BC49" s="21">
        <f>COUNTIF($CL$3:$CL$27,"*Propuesta*")</f>
        <v>0</v>
      </c>
      <c r="BD49" s="22">
        <f t="shared" si="24"/>
        <v>0</v>
      </c>
      <c r="BE49" s="21">
        <f>COUNTIF($CL$3:$CL$27,"*Pruebas*")</f>
        <v>2</v>
      </c>
      <c r="BF49" s="22">
        <f t="shared" si="25"/>
        <v>0.08</v>
      </c>
      <c r="BG49" s="21">
        <f>COUNTIF($CL$3:$CL$27,"*Refl*")</f>
        <v>5</v>
      </c>
      <c r="BH49" s="22">
        <f t="shared" si="26"/>
        <v>0.2</v>
      </c>
      <c r="BI49" s="21">
        <f>COUNTIF($CL$3:$CL$27,"*Comunitario*")</f>
        <v>3</v>
      </c>
      <c r="BJ49" s="22">
        <f t="shared" si="27"/>
        <v>0.12</v>
      </c>
      <c r="BK49" s="21">
        <f>COUNTIF($CL$3:$CL$27,"*Otra*")</f>
        <v>0</v>
      </c>
      <c r="BL49" s="22">
        <f t="shared" si="28"/>
        <v>0</v>
      </c>
      <c r="BM49" s="23"/>
      <c r="BN49" s="21">
        <f>COUNTIF($CM$3:$CM$27,"*Encuesta*")</f>
        <v>2</v>
      </c>
      <c r="BO49" s="22">
        <f t="shared" si="29"/>
        <v>0.08</v>
      </c>
      <c r="BP49" s="21">
        <f>COUNTIF($CM$3:$CM$27,"*activi*")</f>
        <v>7</v>
      </c>
      <c r="BQ49" s="22">
        <f t="shared" si="30"/>
        <v>0.28</v>
      </c>
      <c r="BR49" s="21">
        <f>COUNTIF($CM$3:$CM$27,"*notas*")</f>
        <v>1</v>
      </c>
      <c r="BS49" s="22">
        <f t="shared" si="31"/>
        <v>0.04</v>
      </c>
      <c r="BT49" s="21">
        <f>COUNTIF($CM$3:$CM$27,"*examen,*")</f>
        <v>3</v>
      </c>
      <c r="BU49" s="22">
        <f t="shared" si="32"/>
        <v>0.12</v>
      </c>
      <c r="BV49" s="21">
        <f>COUNTIF($CM$3:$CM$27,"*est*")</f>
        <v>4</v>
      </c>
      <c r="BW49" s="22">
        <f t="shared" si="33"/>
        <v>0.16</v>
      </c>
      <c r="BX49" s="21">
        <f>COUNTIF($CM$3:$CM$27,"*Lista*")</f>
        <v>0</v>
      </c>
      <c r="BY49" s="22">
        <f t="shared" si="34"/>
        <v>0</v>
      </c>
      <c r="BZ49" s="21">
        <f>COUNTIF($CM$3:$CM$27,"*Mapa*")</f>
        <v>0</v>
      </c>
      <c r="CA49" s="22">
        <f t="shared" si="35"/>
        <v>0</v>
      </c>
      <c r="CB49" s="21">
        <f>COUNTIF($CM$3:$CM$27,"*Organiz*")</f>
        <v>0</v>
      </c>
      <c r="CC49" s="22">
        <f t="shared" si="36"/>
        <v>0</v>
      </c>
      <c r="CD49" s="21">
        <f>COUNTIF($CM$3:$CM$27,"*parafraseo*")</f>
        <v>2</v>
      </c>
      <c r="CE49" s="22">
        <f t="shared" si="37"/>
        <v>0.08</v>
      </c>
      <c r="CF49" s="21">
        <f>COUNTIF($CM$3:$CM$27,"*Porta*")</f>
        <v>0</v>
      </c>
      <c r="CG49" s="22">
        <f t="shared" si="38"/>
        <v>0</v>
      </c>
      <c r="CH49" s="21">
        <f>COUNTIF($CM$3:$CM$27,"*post*")</f>
        <v>0</v>
      </c>
      <c r="CI49" s="22">
        <f t="shared" si="39"/>
        <v>0</v>
      </c>
      <c r="CJ49" s="21">
        <f>COUNTIF($CM$3:$CM$27,"*abierta*")</f>
        <v>6</v>
      </c>
      <c r="CK49" s="22">
        <f t="shared" si="40"/>
        <v>0.24</v>
      </c>
      <c r="CL49" s="21">
        <f>COUNTIF($CM$3:$CM$27,"*confuso*")</f>
        <v>3</v>
      </c>
      <c r="CM49" s="22">
        <f t="shared" si="41"/>
        <v>0.12</v>
      </c>
      <c r="CN49" s="21">
        <f>COUNTIF($CM$3:$CM$27,"*escrita*")</f>
        <v>3</v>
      </c>
      <c r="CO49" s="22">
        <f t="shared" si="42"/>
        <v>0.12</v>
      </c>
      <c r="CP49" s="21">
        <f>COUNTIF($CM$3:$CM$27,"*Resumen*")</f>
        <v>2</v>
      </c>
      <c r="CQ49" s="22">
        <f t="shared" si="43"/>
        <v>0.08</v>
      </c>
      <c r="CR49" s="21">
        <f>COUNTIF($CM$3:$CM$27,"*Otra*")</f>
        <v>0</v>
      </c>
      <c r="CS49" s="22">
        <f t="shared" si="44"/>
        <v>0</v>
      </c>
    </row>
    <row r="53" ht="27.75" customHeight="1">
      <c r="M53" s="25"/>
    </row>
    <row r="54" ht="27.75" customHeight="1">
      <c r="M54" s="25"/>
    </row>
    <row r="55" ht="27.75" customHeight="1">
      <c r="M55" s="25"/>
    </row>
    <row r="56" ht="27.75" customHeight="1">
      <c r="M56" s="25"/>
    </row>
    <row r="57" ht="27.75" customHeight="1">
      <c r="M57" s="25"/>
    </row>
    <row r="58" ht="27.75" customHeight="1">
      <c r="M58" s="25"/>
    </row>
    <row r="59" ht="27.75" customHeight="1">
      <c r="M59" s="25"/>
    </row>
  </sheetData>
  <sheetProtection/>
  <mergeCells count="5">
    <mergeCell ref="B31:E31"/>
    <mergeCell ref="G31:P31"/>
    <mergeCell ref="R31:U31"/>
    <mergeCell ref="W31:BK31"/>
    <mergeCell ref="BN31:CS3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12" sqref="U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S61"/>
  <sheetViews>
    <sheetView zoomScale="110" zoomScaleNormal="110" workbookViewId="0" topLeftCell="A1">
      <selection activeCell="CQ35" sqref="CQ35"/>
    </sheetView>
  </sheetViews>
  <sheetFormatPr defaultColWidth="28.140625" defaultRowHeight="24" customHeight="1"/>
  <cols>
    <col min="1" max="5" width="28.140625" style="12" customWidth="1"/>
    <col min="6" max="6" width="31.421875" style="12" customWidth="1"/>
    <col min="7" max="16384" width="28.140625" style="12" customWidth="1"/>
  </cols>
  <sheetData>
    <row r="1" spans="1:91" s="4" customFormat="1" ht="24" customHeight="1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3" t="s">
        <v>1</v>
      </c>
      <c r="M1" s="3"/>
      <c r="N1" s="3"/>
      <c r="O1" s="3"/>
      <c r="P1" s="3"/>
      <c r="Q1" s="2">
        <v>2</v>
      </c>
      <c r="R1" s="2"/>
      <c r="S1" s="2"/>
      <c r="T1" s="2"/>
      <c r="U1" s="2"/>
      <c r="V1" s="3">
        <v>3</v>
      </c>
      <c r="W1" s="3"/>
      <c r="X1" s="3"/>
      <c r="Y1" s="3"/>
      <c r="Z1" s="3"/>
      <c r="AA1" s="2" t="s">
        <v>2</v>
      </c>
      <c r="AB1" s="2"/>
      <c r="AC1" s="2"/>
      <c r="AD1" s="2"/>
      <c r="AE1" s="2"/>
      <c r="AF1" s="3" t="s">
        <v>3</v>
      </c>
      <c r="AG1" s="3"/>
      <c r="AH1" s="3"/>
      <c r="AI1" s="3"/>
      <c r="AJ1" s="3"/>
      <c r="AK1" s="2" t="s">
        <v>4</v>
      </c>
      <c r="AL1" s="2"/>
      <c r="AM1" s="2"/>
      <c r="AN1" s="2"/>
      <c r="AO1" s="2"/>
      <c r="AP1" s="3">
        <v>5</v>
      </c>
      <c r="AQ1" s="3"/>
      <c r="AR1" s="3"/>
      <c r="AS1" s="3"/>
      <c r="AT1" s="3"/>
      <c r="AU1" s="2">
        <v>6</v>
      </c>
      <c r="AV1" s="2"/>
      <c r="AW1" s="2"/>
      <c r="AX1" s="2"/>
      <c r="AY1" s="2"/>
      <c r="AZ1" s="3">
        <v>7</v>
      </c>
      <c r="BA1" s="3"/>
      <c r="BB1" s="3"/>
      <c r="BC1" s="3"/>
      <c r="BD1" s="3"/>
      <c r="BE1" s="2">
        <v>8</v>
      </c>
      <c r="BF1" s="2"/>
      <c r="BG1" s="2"/>
      <c r="BH1" s="2"/>
      <c r="BI1" s="2"/>
      <c r="BJ1" s="3">
        <v>9</v>
      </c>
      <c r="BK1" s="3"/>
      <c r="BL1" s="3"/>
      <c r="BM1" s="3"/>
      <c r="BN1" s="3"/>
      <c r="BO1" s="2">
        <v>10</v>
      </c>
      <c r="BP1" s="2"/>
      <c r="BQ1" s="2"/>
      <c r="BR1" s="2"/>
      <c r="BS1" s="2"/>
      <c r="BT1" s="3">
        <v>11</v>
      </c>
      <c r="BU1" s="3"/>
      <c r="BV1" s="3"/>
      <c r="BW1" s="3"/>
      <c r="BX1" s="3"/>
      <c r="BY1" s="2">
        <v>12</v>
      </c>
      <c r="BZ1" s="2"/>
      <c r="CA1" s="2"/>
      <c r="CB1" s="2"/>
      <c r="CC1" s="2"/>
      <c r="CD1" s="3">
        <v>13</v>
      </c>
      <c r="CE1" s="3"/>
      <c r="CF1" s="3"/>
      <c r="CG1" s="3"/>
      <c r="CH1" s="3"/>
      <c r="CI1" s="2">
        <v>14</v>
      </c>
      <c r="CJ1" s="2"/>
      <c r="CK1" s="2"/>
      <c r="CL1" s="2"/>
      <c r="CM1" s="2"/>
    </row>
    <row r="2" spans="1:91" s="5" customFormat="1" ht="29.25" customHeight="1">
      <c r="A2" s="5" t="s">
        <v>5</v>
      </c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8" t="s">
        <v>16</v>
      </c>
      <c r="M2" s="8" t="s">
        <v>17</v>
      </c>
      <c r="N2" s="8" t="s">
        <v>18</v>
      </c>
      <c r="O2" s="8" t="s">
        <v>19</v>
      </c>
      <c r="P2" s="8" t="s">
        <v>20</v>
      </c>
      <c r="Q2" s="7" t="s">
        <v>21</v>
      </c>
      <c r="R2" s="7" t="s">
        <v>22</v>
      </c>
      <c r="S2" s="7" t="s">
        <v>23</v>
      </c>
      <c r="T2" s="7" t="s">
        <v>24</v>
      </c>
      <c r="U2" s="7" t="s">
        <v>25</v>
      </c>
      <c r="V2" s="8" t="s">
        <v>26</v>
      </c>
      <c r="W2" s="8" t="s">
        <v>27</v>
      </c>
      <c r="X2" s="8" t="s">
        <v>28</v>
      </c>
      <c r="Y2" s="8" t="s">
        <v>29</v>
      </c>
      <c r="Z2" s="8" t="s">
        <v>30</v>
      </c>
      <c r="AA2" s="7" t="s">
        <v>31</v>
      </c>
      <c r="AB2" s="7" t="s">
        <v>32</v>
      </c>
      <c r="AC2" s="7" t="s">
        <v>33</v>
      </c>
      <c r="AD2" s="7" t="s">
        <v>34</v>
      </c>
      <c r="AE2" s="7" t="s">
        <v>35</v>
      </c>
      <c r="AF2" s="8" t="s">
        <v>36</v>
      </c>
      <c r="AG2" s="8" t="s">
        <v>37</v>
      </c>
      <c r="AH2" s="8" t="s">
        <v>38</v>
      </c>
      <c r="AI2" s="8" t="s">
        <v>39</v>
      </c>
      <c r="AJ2" s="8" t="s">
        <v>40</v>
      </c>
      <c r="AK2" s="7" t="s">
        <v>41</v>
      </c>
      <c r="AL2" s="7" t="s">
        <v>42</v>
      </c>
      <c r="AM2" s="7" t="s">
        <v>43</v>
      </c>
      <c r="AN2" s="7" t="s">
        <v>44</v>
      </c>
      <c r="AO2" s="7" t="s">
        <v>45</v>
      </c>
      <c r="AP2" s="8" t="s">
        <v>46</v>
      </c>
      <c r="AQ2" s="8" t="s">
        <v>47</v>
      </c>
      <c r="AR2" s="8" t="s">
        <v>48</v>
      </c>
      <c r="AS2" s="8" t="s">
        <v>49</v>
      </c>
      <c r="AT2" s="8" t="s">
        <v>50</v>
      </c>
      <c r="AU2" s="7" t="s">
        <v>51</v>
      </c>
      <c r="AV2" s="7" t="s">
        <v>52</v>
      </c>
      <c r="AW2" s="7" t="s">
        <v>53</v>
      </c>
      <c r="AX2" s="7" t="s">
        <v>54</v>
      </c>
      <c r="AY2" s="7" t="s">
        <v>55</v>
      </c>
      <c r="AZ2" s="8" t="s">
        <v>56</v>
      </c>
      <c r="BA2" s="8" t="s">
        <v>57</v>
      </c>
      <c r="BB2" s="8" t="s">
        <v>58</v>
      </c>
      <c r="BC2" s="8" t="s">
        <v>59</v>
      </c>
      <c r="BD2" s="8" t="s">
        <v>60</v>
      </c>
      <c r="BE2" s="7" t="s">
        <v>61</v>
      </c>
      <c r="BF2" s="7" t="s">
        <v>62</v>
      </c>
      <c r="BG2" s="7" t="s">
        <v>63</v>
      </c>
      <c r="BH2" s="7" t="s">
        <v>64</v>
      </c>
      <c r="BI2" s="7" t="s">
        <v>65</v>
      </c>
      <c r="BJ2" s="8" t="s">
        <v>66</v>
      </c>
      <c r="BK2" s="8" t="s">
        <v>67</v>
      </c>
      <c r="BL2" s="8" t="s">
        <v>68</v>
      </c>
      <c r="BM2" s="8" t="s">
        <v>69</v>
      </c>
      <c r="BN2" s="8" t="s">
        <v>70</v>
      </c>
      <c r="BO2" s="7" t="s">
        <v>71</v>
      </c>
      <c r="BP2" s="7" t="s">
        <v>72</v>
      </c>
      <c r="BQ2" s="7" t="s">
        <v>73</v>
      </c>
      <c r="BR2" s="7" t="s">
        <v>74</v>
      </c>
      <c r="BS2" s="7" t="s">
        <v>75</v>
      </c>
      <c r="BT2" s="8" t="s">
        <v>76</v>
      </c>
      <c r="BU2" s="8" t="s">
        <v>77</v>
      </c>
      <c r="BV2" s="8" t="s">
        <v>78</v>
      </c>
      <c r="BW2" s="8" t="s">
        <v>79</v>
      </c>
      <c r="BX2" s="8" t="s">
        <v>80</v>
      </c>
      <c r="BY2" s="7" t="s">
        <v>81</v>
      </c>
      <c r="BZ2" s="7" t="s">
        <v>82</v>
      </c>
      <c r="CA2" s="7" t="s">
        <v>83</v>
      </c>
      <c r="CB2" s="7" t="s">
        <v>84</v>
      </c>
      <c r="CC2" s="7" t="s">
        <v>85</v>
      </c>
      <c r="CD2" s="8" t="s">
        <v>86</v>
      </c>
      <c r="CE2" s="8" t="s">
        <v>87</v>
      </c>
      <c r="CF2" s="8" t="s">
        <v>88</v>
      </c>
      <c r="CG2" s="8" t="s">
        <v>89</v>
      </c>
      <c r="CH2" s="8" t="s">
        <v>90</v>
      </c>
      <c r="CI2" s="7" t="s">
        <v>91</v>
      </c>
      <c r="CJ2" s="7" t="s">
        <v>92</v>
      </c>
      <c r="CK2" s="7" t="s">
        <v>93</v>
      </c>
      <c r="CL2" s="7" t="s">
        <v>94</v>
      </c>
      <c r="CM2" s="7" t="s">
        <v>95</v>
      </c>
    </row>
    <row r="3" spans="1:91" ht="30" customHeight="1">
      <c r="A3" s="20">
        <v>23</v>
      </c>
      <c r="B3" s="35">
        <v>41206.9242824074</v>
      </c>
      <c r="C3" s="20"/>
      <c r="D3" s="20" t="s">
        <v>96</v>
      </c>
      <c r="E3" s="27" t="s">
        <v>97</v>
      </c>
      <c r="F3" s="27">
        <v>10</v>
      </c>
      <c r="G3" s="28" t="s">
        <v>98</v>
      </c>
      <c r="H3" s="28" t="s">
        <v>99</v>
      </c>
      <c r="I3" s="28" t="s">
        <v>98</v>
      </c>
      <c r="J3" s="29" t="s">
        <v>100</v>
      </c>
      <c r="K3" s="29" t="s">
        <v>101</v>
      </c>
      <c r="L3" s="27" t="s">
        <v>98</v>
      </c>
      <c r="M3" s="27" t="s">
        <v>99</v>
      </c>
      <c r="N3" s="27" t="s">
        <v>98</v>
      </c>
      <c r="O3" s="20" t="s">
        <v>102</v>
      </c>
      <c r="P3" s="20" t="s">
        <v>103</v>
      </c>
      <c r="Q3" s="28" t="s">
        <v>98</v>
      </c>
      <c r="R3" s="28" t="s">
        <v>104</v>
      </c>
      <c r="S3" s="28" t="s">
        <v>98</v>
      </c>
      <c r="T3" s="20" t="s">
        <v>105</v>
      </c>
      <c r="U3" s="20" t="s">
        <v>101</v>
      </c>
      <c r="V3" s="27" t="s">
        <v>98</v>
      </c>
      <c r="W3" s="27" t="s">
        <v>106</v>
      </c>
      <c r="X3" s="27" t="s">
        <v>98</v>
      </c>
      <c r="Y3" s="20" t="s">
        <v>107</v>
      </c>
      <c r="Z3" s="20" t="s">
        <v>101</v>
      </c>
      <c r="AA3" s="28" t="s">
        <v>98</v>
      </c>
      <c r="AB3" s="28" t="s">
        <v>108</v>
      </c>
      <c r="AC3" s="28" t="s">
        <v>98</v>
      </c>
      <c r="AD3" s="29" t="s">
        <v>109</v>
      </c>
      <c r="AE3" s="29" t="s">
        <v>101</v>
      </c>
      <c r="AF3" s="27" t="s">
        <v>98</v>
      </c>
      <c r="AG3" s="20" t="s">
        <v>106</v>
      </c>
      <c r="AH3" s="27" t="s">
        <v>98</v>
      </c>
      <c r="AI3" s="20" t="s">
        <v>110</v>
      </c>
      <c r="AJ3" s="20" t="s">
        <v>101</v>
      </c>
      <c r="AK3" s="28" t="s">
        <v>98</v>
      </c>
      <c r="AL3" s="28" t="s">
        <v>108</v>
      </c>
      <c r="AM3" s="28" t="s">
        <v>98</v>
      </c>
      <c r="AN3" s="29" t="s">
        <v>111</v>
      </c>
      <c r="AO3" s="29"/>
      <c r="AP3" s="27" t="s">
        <v>98</v>
      </c>
      <c r="AQ3" s="20" t="s">
        <v>108</v>
      </c>
      <c r="AR3" s="27" t="s">
        <v>112</v>
      </c>
      <c r="AS3" s="20" t="s">
        <v>113</v>
      </c>
      <c r="AT3" s="20" t="s">
        <v>101</v>
      </c>
      <c r="AU3" s="28" t="s">
        <v>112</v>
      </c>
      <c r="AV3" s="28"/>
      <c r="AW3" s="29"/>
      <c r="AX3" s="29"/>
      <c r="AY3" s="29"/>
      <c r="AZ3" s="27" t="s">
        <v>98</v>
      </c>
      <c r="BA3" s="27" t="s">
        <v>108</v>
      </c>
      <c r="BB3" s="27" t="s">
        <v>112</v>
      </c>
      <c r="BC3" s="20" t="s">
        <v>113</v>
      </c>
      <c r="BD3" s="20" t="s">
        <v>101</v>
      </c>
      <c r="BE3" s="28" t="s">
        <v>98</v>
      </c>
      <c r="BF3" s="29" t="s">
        <v>106</v>
      </c>
      <c r="BG3" s="29" t="s">
        <v>112</v>
      </c>
      <c r="BH3" s="29" t="s">
        <v>114</v>
      </c>
      <c r="BI3" s="29" t="s">
        <v>101</v>
      </c>
      <c r="BJ3" s="27" t="s">
        <v>98</v>
      </c>
      <c r="BK3" s="27" t="s">
        <v>104</v>
      </c>
      <c r="BL3" s="27" t="s">
        <v>98</v>
      </c>
      <c r="BM3" s="20" t="s">
        <v>115</v>
      </c>
      <c r="BN3" s="20" t="s">
        <v>101</v>
      </c>
      <c r="BO3" s="28" t="s">
        <v>98</v>
      </c>
      <c r="BP3" s="29" t="s">
        <v>104</v>
      </c>
      <c r="BQ3" s="28" t="s">
        <v>98</v>
      </c>
      <c r="BR3" s="29" t="s">
        <v>113</v>
      </c>
      <c r="BS3" s="29" t="s">
        <v>101</v>
      </c>
      <c r="BT3" s="27" t="s">
        <v>98</v>
      </c>
      <c r="BU3" s="27" t="s">
        <v>106</v>
      </c>
      <c r="BV3" s="27" t="s">
        <v>98</v>
      </c>
      <c r="BW3" s="20" t="s">
        <v>116</v>
      </c>
      <c r="BX3" s="20" t="s">
        <v>101</v>
      </c>
      <c r="BY3" s="28" t="s">
        <v>98</v>
      </c>
      <c r="BZ3" s="28" t="s">
        <v>106</v>
      </c>
      <c r="CA3" s="28" t="s">
        <v>98</v>
      </c>
      <c r="CB3" s="29" t="s">
        <v>117</v>
      </c>
      <c r="CC3" s="29"/>
      <c r="CD3" s="27" t="s">
        <v>98</v>
      </c>
      <c r="CE3" s="20" t="s">
        <v>108</v>
      </c>
      <c r="CF3" s="27" t="s">
        <v>98</v>
      </c>
      <c r="CG3" s="20" t="s">
        <v>118</v>
      </c>
      <c r="CH3" s="20"/>
      <c r="CI3" s="28" t="s">
        <v>98</v>
      </c>
      <c r="CJ3" s="28" t="s">
        <v>108</v>
      </c>
      <c r="CK3" s="28" t="s">
        <v>98</v>
      </c>
      <c r="CL3" s="29" t="s">
        <v>119</v>
      </c>
      <c r="CM3" s="29"/>
    </row>
    <row r="4" spans="1:91" ht="33.75" customHeight="1">
      <c r="A4" s="20">
        <v>58</v>
      </c>
      <c r="B4" s="35">
        <v>41304.4431712963</v>
      </c>
      <c r="C4" s="20"/>
      <c r="D4" s="20" t="s">
        <v>96</v>
      </c>
      <c r="E4" s="27" t="s">
        <v>97</v>
      </c>
      <c r="F4" s="27">
        <v>12</v>
      </c>
      <c r="G4" s="28" t="s">
        <v>98</v>
      </c>
      <c r="H4" s="28" t="s">
        <v>104</v>
      </c>
      <c r="I4" s="28" t="s">
        <v>98</v>
      </c>
      <c r="J4" s="29" t="s">
        <v>120</v>
      </c>
      <c r="K4" s="29" t="s">
        <v>121</v>
      </c>
      <c r="L4" s="27" t="s">
        <v>98</v>
      </c>
      <c r="M4" s="27" t="s">
        <v>108</v>
      </c>
      <c r="N4" s="27" t="s">
        <v>98</v>
      </c>
      <c r="O4" s="20" t="s">
        <v>122</v>
      </c>
      <c r="P4" s="20" t="s">
        <v>123</v>
      </c>
      <c r="Q4" s="28" t="s">
        <v>98</v>
      </c>
      <c r="R4" s="28" t="s">
        <v>99</v>
      </c>
      <c r="S4" s="28" t="s">
        <v>98</v>
      </c>
      <c r="T4" s="20" t="s">
        <v>124</v>
      </c>
      <c r="U4" s="20" t="s">
        <v>125</v>
      </c>
      <c r="V4" s="27" t="s">
        <v>98</v>
      </c>
      <c r="W4" s="27" t="s">
        <v>104</v>
      </c>
      <c r="X4" s="27" t="s">
        <v>112</v>
      </c>
      <c r="Y4" s="20" t="s">
        <v>126</v>
      </c>
      <c r="Z4" s="20" t="s">
        <v>127</v>
      </c>
      <c r="AA4" s="28" t="s">
        <v>112</v>
      </c>
      <c r="AB4" s="28"/>
      <c r="AC4" s="28"/>
      <c r="AD4" s="29"/>
      <c r="AE4" s="29"/>
      <c r="AF4" s="27" t="s">
        <v>112</v>
      </c>
      <c r="AG4" s="20"/>
      <c r="AH4" s="27"/>
      <c r="AI4" s="20"/>
      <c r="AJ4" s="20"/>
      <c r="AK4" s="28" t="s">
        <v>98</v>
      </c>
      <c r="AL4" s="28" t="s">
        <v>99</v>
      </c>
      <c r="AM4" s="28" t="s">
        <v>98</v>
      </c>
      <c r="AN4" s="29" t="s">
        <v>128</v>
      </c>
      <c r="AO4" s="29" t="s">
        <v>129</v>
      </c>
      <c r="AP4" s="27" t="s">
        <v>98</v>
      </c>
      <c r="AQ4" s="20" t="s">
        <v>104</v>
      </c>
      <c r="AR4" s="27" t="s">
        <v>98</v>
      </c>
      <c r="AS4" s="20" t="s">
        <v>124</v>
      </c>
      <c r="AT4" s="20" t="s">
        <v>127</v>
      </c>
      <c r="AU4" s="28" t="s">
        <v>112</v>
      </c>
      <c r="AV4" s="28"/>
      <c r="AW4" s="29"/>
      <c r="AX4" s="29"/>
      <c r="AY4" s="29"/>
      <c r="AZ4" s="27" t="s">
        <v>112</v>
      </c>
      <c r="BA4" s="27"/>
      <c r="BB4" s="27"/>
      <c r="BC4" s="20"/>
      <c r="BD4" s="20"/>
      <c r="BE4" s="28" t="s">
        <v>98</v>
      </c>
      <c r="BF4" s="29" t="s">
        <v>99</v>
      </c>
      <c r="BG4" s="29" t="s">
        <v>98</v>
      </c>
      <c r="BH4" s="29" t="s">
        <v>124</v>
      </c>
      <c r="BI4" s="29" t="s">
        <v>125</v>
      </c>
      <c r="BJ4" s="27" t="s">
        <v>98</v>
      </c>
      <c r="BK4" s="27" t="s">
        <v>104</v>
      </c>
      <c r="BL4" s="27" t="s">
        <v>98</v>
      </c>
      <c r="BM4" s="20" t="s">
        <v>130</v>
      </c>
      <c r="BN4" s="20" t="s">
        <v>127</v>
      </c>
      <c r="BO4" s="28" t="s">
        <v>98</v>
      </c>
      <c r="BP4" s="29" t="s">
        <v>106</v>
      </c>
      <c r="BQ4" s="28" t="s">
        <v>112</v>
      </c>
      <c r="BR4" s="29" t="s">
        <v>131</v>
      </c>
      <c r="BS4" s="29" t="s">
        <v>127</v>
      </c>
      <c r="BT4" s="27" t="s">
        <v>98</v>
      </c>
      <c r="BU4" s="27" t="s">
        <v>99</v>
      </c>
      <c r="BV4" s="27" t="s">
        <v>112</v>
      </c>
      <c r="BW4" s="20" t="s">
        <v>126</v>
      </c>
      <c r="BX4" s="20" t="s">
        <v>127</v>
      </c>
      <c r="BY4" s="28" t="s">
        <v>98</v>
      </c>
      <c r="BZ4" s="28" t="s">
        <v>106</v>
      </c>
      <c r="CA4" s="28" t="s">
        <v>112</v>
      </c>
      <c r="CB4" s="29" t="s">
        <v>132</v>
      </c>
      <c r="CC4" s="29" t="s">
        <v>133</v>
      </c>
      <c r="CD4" s="27" t="s">
        <v>98</v>
      </c>
      <c r="CE4" s="20" t="s">
        <v>108</v>
      </c>
      <c r="CF4" s="27" t="s">
        <v>112</v>
      </c>
      <c r="CG4" s="20" t="s">
        <v>134</v>
      </c>
      <c r="CH4" s="20" t="s">
        <v>135</v>
      </c>
      <c r="CI4" s="28" t="s">
        <v>98</v>
      </c>
      <c r="CJ4" s="28" t="s">
        <v>106</v>
      </c>
      <c r="CK4" s="28" t="s">
        <v>112</v>
      </c>
      <c r="CL4" s="29" t="s">
        <v>136</v>
      </c>
      <c r="CM4" s="29" t="s">
        <v>127</v>
      </c>
    </row>
    <row r="5" spans="1:91" ht="42" customHeight="1">
      <c r="A5" s="20">
        <v>57</v>
      </c>
      <c r="B5" s="35">
        <v>41304.4336458333</v>
      </c>
      <c r="C5" s="20"/>
      <c r="D5" s="20" t="s">
        <v>137</v>
      </c>
      <c r="E5" s="27" t="s">
        <v>138</v>
      </c>
      <c r="F5" s="30">
        <v>4</v>
      </c>
      <c r="G5" s="28" t="s">
        <v>98</v>
      </c>
      <c r="H5" s="28" t="s">
        <v>99</v>
      </c>
      <c r="I5" s="28" t="s">
        <v>98</v>
      </c>
      <c r="J5" s="29" t="s">
        <v>139</v>
      </c>
      <c r="K5" s="29" t="s">
        <v>140</v>
      </c>
      <c r="L5" s="27" t="s">
        <v>112</v>
      </c>
      <c r="M5" s="27"/>
      <c r="N5" s="27"/>
      <c r="O5" s="20"/>
      <c r="P5" s="20"/>
      <c r="Q5" s="28" t="s">
        <v>98</v>
      </c>
      <c r="R5" s="28" t="s">
        <v>99</v>
      </c>
      <c r="S5" s="28" t="s">
        <v>98</v>
      </c>
      <c r="T5" s="20" t="s">
        <v>139</v>
      </c>
      <c r="U5" s="20" t="s">
        <v>141</v>
      </c>
      <c r="V5" s="27" t="s">
        <v>98</v>
      </c>
      <c r="W5" s="27" t="s">
        <v>106</v>
      </c>
      <c r="X5" s="27" t="s">
        <v>98</v>
      </c>
      <c r="Y5" s="20" t="s">
        <v>142</v>
      </c>
      <c r="Z5" s="20" t="s">
        <v>133</v>
      </c>
      <c r="AA5" s="28" t="s">
        <v>112</v>
      </c>
      <c r="AB5" s="28"/>
      <c r="AC5" s="28"/>
      <c r="AD5" s="29"/>
      <c r="AE5" s="29"/>
      <c r="AF5" s="27" t="s">
        <v>112</v>
      </c>
      <c r="AG5" s="20"/>
      <c r="AH5" s="27"/>
      <c r="AI5" s="20"/>
      <c r="AJ5" s="20"/>
      <c r="AK5" s="28" t="s">
        <v>98</v>
      </c>
      <c r="AL5" s="28" t="s">
        <v>99</v>
      </c>
      <c r="AM5" s="28" t="s">
        <v>98</v>
      </c>
      <c r="AN5" s="29" t="s">
        <v>143</v>
      </c>
      <c r="AO5" s="29" t="s">
        <v>144</v>
      </c>
      <c r="AP5" s="27" t="s">
        <v>98</v>
      </c>
      <c r="AQ5" s="20" t="s">
        <v>99</v>
      </c>
      <c r="AR5" s="27" t="s">
        <v>112</v>
      </c>
      <c r="AS5" s="20" t="s">
        <v>145</v>
      </c>
      <c r="AT5" s="20" t="s">
        <v>101</v>
      </c>
      <c r="AU5" s="28" t="s">
        <v>98</v>
      </c>
      <c r="AV5" s="28" t="s">
        <v>108</v>
      </c>
      <c r="AW5" s="28" t="s">
        <v>112</v>
      </c>
      <c r="AX5" s="29" t="s">
        <v>146</v>
      </c>
      <c r="AY5" s="29" t="s">
        <v>147</v>
      </c>
      <c r="AZ5" s="27" t="s">
        <v>98</v>
      </c>
      <c r="BA5" s="27" t="s">
        <v>99</v>
      </c>
      <c r="BB5" s="27" t="s">
        <v>98</v>
      </c>
      <c r="BC5" s="20" t="s">
        <v>139</v>
      </c>
      <c r="BD5" s="20" t="s">
        <v>147</v>
      </c>
      <c r="BE5" s="28" t="s">
        <v>98</v>
      </c>
      <c r="BF5" s="29" t="s">
        <v>99</v>
      </c>
      <c r="BG5" s="29" t="s">
        <v>98</v>
      </c>
      <c r="BH5" s="29" t="s">
        <v>148</v>
      </c>
      <c r="BI5" s="29" t="s">
        <v>147</v>
      </c>
      <c r="BJ5" s="27" t="s">
        <v>98</v>
      </c>
      <c r="BK5" s="27" t="s">
        <v>99</v>
      </c>
      <c r="BL5" s="27" t="s">
        <v>98</v>
      </c>
      <c r="BM5" s="20" t="s">
        <v>130</v>
      </c>
      <c r="BN5" s="20" t="s">
        <v>149</v>
      </c>
      <c r="BO5" s="28" t="s">
        <v>98</v>
      </c>
      <c r="BP5" s="29" t="s">
        <v>104</v>
      </c>
      <c r="BQ5" s="28" t="s">
        <v>112</v>
      </c>
      <c r="BR5" s="29" t="s">
        <v>132</v>
      </c>
      <c r="BS5" s="29" t="s">
        <v>150</v>
      </c>
      <c r="BT5" s="27" t="s">
        <v>98</v>
      </c>
      <c r="BU5" s="27" t="s">
        <v>99</v>
      </c>
      <c r="BV5" s="27" t="s">
        <v>112</v>
      </c>
      <c r="BW5" s="20" t="s">
        <v>132</v>
      </c>
      <c r="BX5" s="20" t="s">
        <v>151</v>
      </c>
      <c r="BY5" s="28" t="s">
        <v>98</v>
      </c>
      <c r="BZ5" s="28" t="s">
        <v>106</v>
      </c>
      <c r="CA5" s="28" t="s">
        <v>112</v>
      </c>
      <c r="CB5" s="29" t="s">
        <v>152</v>
      </c>
      <c r="CC5" s="29" t="s">
        <v>133</v>
      </c>
      <c r="CD5" s="27" t="s">
        <v>112</v>
      </c>
      <c r="CE5" s="20"/>
      <c r="CF5" s="27"/>
      <c r="CG5" s="20"/>
      <c r="CH5" s="20"/>
      <c r="CI5" s="28" t="s">
        <v>98</v>
      </c>
      <c r="CJ5" s="28" t="s">
        <v>104</v>
      </c>
      <c r="CK5" s="28" t="s">
        <v>112</v>
      </c>
      <c r="CL5" s="29" t="s">
        <v>132</v>
      </c>
      <c r="CM5" s="29" t="s">
        <v>153</v>
      </c>
    </row>
    <row r="6" spans="1:91" ht="30.75" customHeight="1">
      <c r="A6" s="20">
        <v>24</v>
      </c>
      <c r="B6" s="35">
        <v>41208.9518055556</v>
      </c>
      <c r="C6" s="20"/>
      <c r="D6" s="20" t="s">
        <v>154</v>
      </c>
      <c r="E6" s="27" t="s">
        <v>155</v>
      </c>
      <c r="F6" s="30">
        <v>10</v>
      </c>
      <c r="G6" s="28" t="s">
        <v>98</v>
      </c>
      <c r="H6" s="28" t="s">
        <v>106</v>
      </c>
      <c r="I6" s="28" t="s">
        <v>112</v>
      </c>
      <c r="J6" s="29" t="s">
        <v>156</v>
      </c>
      <c r="K6" s="29" t="s">
        <v>101</v>
      </c>
      <c r="L6" s="27" t="s">
        <v>98</v>
      </c>
      <c r="M6" s="27" t="s">
        <v>106</v>
      </c>
      <c r="N6" s="27" t="s">
        <v>112</v>
      </c>
      <c r="O6" s="20" t="s">
        <v>157</v>
      </c>
      <c r="P6" s="20" t="s">
        <v>103</v>
      </c>
      <c r="Q6" s="28" t="s">
        <v>98</v>
      </c>
      <c r="R6" s="28" t="s">
        <v>104</v>
      </c>
      <c r="S6" s="28" t="s">
        <v>98</v>
      </c>
      <c r="T6" s="20" t="s">
        <v>158</v>
      </c>
      <c r="U6" s="20" t="s">
        <v>103</v>
      </c>
      <c r="V6" s="27" t="s">
        <v>98</v>
      </c>
      <c r="W6" s="27" t="s">
        <v>106</v>
      </c>
      <c r="X6" s="27" t="s">
        <v>98</v>
      </c>
      <c r="Y6" s="20" t="s">
        <v>159</v>
      </c>
      <c r="Z6" s="20"/>
      <c r="AA6" s="28" t="s">
        <v>98</v>
      </c>
      <c r="AB6" s="28" t="s">
        <v>108</v>
      </c>
      <c r="AC6" s="28" t="s">
        <v>112</v>
      </c>
      <c r="AD6" s="29" t="s">
        <v>160</v>
      </c>
      <c r="AE6" s="29" t="s">
        <v>101</v>
      </c>
      <c r="AF6" s="27" t="s">
        <v>98</v>
      </c>
      <c r="AG6" s="20" t="s">
        <v>106</v>
      </c>
      <c r="AH6" s="27" t="s">
        <v>98</v>
      </c>
      <c r="AI6" s="20" t="s">
        <v>116</v>
      </c>
      <c r="AJ6" s="20" t="s">
        <v>101</v>
      </c>
      <c r="AK6" s="28" t="s">
        <v>98</v>
      </c>
      <c r="AL6" s="28" t="s">
        <v>104</v>
      </c>
      <c r="AM6" s="28" t="s">
        <v>112</v>
      </c>
      <c r="AN6" s="29" t="s">
        <v>111</v>
      </c>
      <c r="AO6" s="29"/>
      <c r="AP6" s="27" t="s">
        <v>98</v>
      </c>
      <c r="AQ6" s="20" t="s">
        <v>108</v>
      </c>
      <c r="AR6" s="27" t="s">
        <v>112</v>
      </c>
      <c r="AS6" s="20" t="s">
        <v>113</v>
      </c>
      <c r="AT6" s="20"/>
      <c r="AU6" s="28" t="s">
        <v>98</v>
      </c>
      <c r="AV6" s="28" t="s">
        <v>108</v>
      </c>
      <c r="AW6" s="28" t="s">
        <v>112</v>
      </c>
      <c r="AX6" s="29" t="s">
        <v>113</v>
      </c>
      <c r="AY6" s="29" t="s">
        <v>101</v>
      </c>
      <c r="AZ6" s="27" t="s">
        <v>112</v>
      </c>
      <c r="BA6" s="27"/>
      <c r="BB6" s="20"/>
      <c r="BC6" s="20"/>
      <c r="BD6" s="20"/>
      <c r="BE6" s="28" t="s">
        <v>98</v>
      </c>
      <c r="BF6" s="29" t="s">
        <v>106</v>
      </c>
      <c r="BG6" s="29" t="s">
        <v>112</v>
      </c>
      <c r="BH6" s="29" t="s">
        <v>113</v>
      </c>
      <c r="BI6" s="29" t="s">
        <v>101</v>
      </c>
      <c r="BJ6" s="27" t="s">
        <v>98</v>
      </c>
      <c r="BK6" s="27" t="s">
        <v>99</v>
      </c>
      <c r="BL6" s="27" t="s">
        <v>98</v>
      </c>
      <c r="BM6" s="20" t="s">
        <v>161</v>
      </c>
      <c r="BN6" s="20" t="s">
        <v>103</v>
      </c>
      <c r="BO6" s="28" t="s">
        <v>98</v>
      </c>
      <c r="BP6" s="29" t="s">
        <v>104</v>
      </c>
      <c r="BQ6" s="28" t="s">
        <v>112</v>
      </c>
      <c r="BR6" s="29" t="s">
        <v>118</v>
      </c>
      <c r="BS6" s="29" t="s">
        <v>101</v>
      </c>
      <c r="BT6" s="27" t="s">
        <v>112</v>
      </c>
      <c r="BU6" s="27"/>
      <c r="BV6" s="20"/>
      <c r="BW6" s="20"/>
      <c r="BX6" s="20"/>
      <c r="BY6" s="28" t="s">
        <v>98</v>
      </c>
      <c r="BZ6" s="28" t="s">
        <v>104</v>
      </c>
      <c r="CA6" s="28" t="s">
        <v>98</v>
      </c>
      <c r="CB6" s="29" t="s">
        <v>100</v>
      </c>
      <c r="CC6" s="29" t="s">
        <v>101</v>
      </c>
      <c r="CD6" s="27" t="s">
        <v>98</v>
      </c>
      <c r="CE6" s="20" t="s">
        <v>108</v>
      </c>
      <c r="CF6" s="27" t="s">
        <v>112</v>
      </c>
      <c r="CG6" s="20" t="s">
        <v>162</v>
      </c>
      <c r="CH6" s="20"/>
      <c r="CI6" s="28" t="s">
        <v>112</v>
      </c>
      <c r="CJ6" s="28"/>
      <c r="CK6" s="28"/>
      <c r="CL6" s="29"/>
      <c r="CM6" s="29"/>
    </row>
    <row r="7" spans="1:91" ht="42.75" customHeight="1">
      <c r="A7" s="20">
        <v>87</v>
      </c>
      <c r="B7" s="35">
        <v>41320.5296875</v>
      </c>
      <c r="C7" s="20"/>
      <c r="D7" s="20" t="s">
        <v>163</v>
      </c>
      <c r="E7" s="27" t="s">
        <v>164</v>
      </c>
      <c r="F7" s="30">
        <v>4</v>
      </c>
      <c r="G7" s="28" t="s">
        <v>98</v>
      </c>
      <c r="H7" s="28" t="s">
        <v>436</v>
      </c>
      <c r="I7" s="28" t="s">
        <v>98</v>
      </c>
      <c r="J7" s="29" t="s">
        <v>165</v>
      </c>
      <c r="K7" s="29" t="s">
        <v>166</v>
      </c>
      <c r="L7" s="27" t="s">
        <v>98</v>
      </c>
      <c r="M7" s="27" t="s">
        <v>106</v>
      </c>
      <c r="N7" s="27" t="s">
        <v>98</v>
      </c>
      <c r="O7" s="20" t="s">
        <v>167</v>
      </c>
      <c r="P7" s="20" t="s">
        <v>168</v>
      </c>
      <c r="Q7" s="28" t="s">
        <v>98</v>
      </c>
      <c r="R7" s="28" t="s">
        <v>99</v>
      </c>
      <c r="S7" s="28" t="s">
        <v>98</v>
      </c>
      <c r="T7" s="20" t="s">
        <v>169</v>
      </c>
      <c r="U7" s="20" t="s">
        <v>170</v>
      </c>
      <c r="V7" s="27" t="s">
        <v>98</v>
      </c>
      <c r="W7" s="27" t="s">
        <v>104</v>
      </c>
      <c r="X7" s="27" t="s">
        <v>98</v>
      </c>
      <c r="Y7" s="20" t="s">
        <v>171</v>
      </c>
      <c r="Z7" s="20" t="s">
        <v>168</v>
      </c>
      <c r="AA7" s="28" t="s">
        <v>112</v>
      </c>
      <c r="AB7" s="28"/>
      <c r="AC7" s="29"/>
      <c r="AD7" s="29"/>
      <c r="AE7" s="29"/>
      <c r="AF7" s="27" t="s">
        <v>98</v>
      </c>
      <c r="AG7" s="20" t="s">
        <v>104</v>
      </c>
      <c r="AH7" s="27" t="s">
        <v>98</v>
      </c>
      <c r="AI7" s="20" t="s">
        <v>172</v>
      </c>
      <c r="AJ7" s="20" t="s">
        <v>173</v>
      </c>
      <c r="AK7" s="28" t="s">
        <v>98</v>
      </c>
      <c r="AL7" s="28" t="s">
        <v>106</v>
      </c>
      <c r="AM7" s="28" t="s">
        <v>98</v>
      </c>
      <c r="AN7" s="33" t="s">
        <v>174</v>
      </c>
      <c r="AO7" s="33"/>
      <c r="AP7" s="27" t="s">
        <v>98</v>
      </c>
      <c r="AQ7" s="20" t="s">
        <v>104</v>
      </c>
      <c r="AR7" s="27" t="s">
        <v>98</v>
      </c>
      <c r="AS7" s="20" t="s">
        <v>175</v>
      </c>
      <c r="AT7" s="20" t="s">
        <v>176</v>
      </c>
      <c r="AU7" s="28" t="s">
        <v>112</v>
      </c>
      <c r="AV7" s="28"/>
      <c r="AW7" s="29"/>
      <c r="AX7" s="29"/>
      <c r="AY7" s="29"/>
      <c r="AZ7" s="27" t="s">
        <v>112</v>
      </c>
      <c r="BA7" s="27"/>
      <c r="BB7" s="20"/>
      <c r="BC7" s="20"/>
      <c r="BD7" s="20"/>
      <c r="BE7" s="28" t="s">
        <v>98</v>
      </c>
      <c r="BF7" s="29" t="s">
        <v>99</v>
      </c>
      <c r="BG7" s="29" t="s">
        <v>98</v>
      </c>
      <c r="BH7" s="29" t="s">
        <v>177</v>
      </c>
      <c r="BI7" s="29" t="s">
        <v>178</v>
      </c>
      <c r="BJ7" s="27" t="s">
        <v>98</v>
      </c>
      <c r="BK7" s="27" t="s">
        <v>99</v>
      </c>
      <c r="BL7" s="27" t="s">
        <v>98</v>
      </c>
      <c r="BM7" s="20" t="s">
        <v>179</v>
      </c>
      <c r="BN7" s="20" t="s">
        <v>170</v>
      </c>
      <c r="BO7" s="28" t="s">
        <v>98</v>
      </c>
      <c r="BP7" s="29" t="s">
        <v>106</v>
      </c>
      <c r="BQ7" s="28" t="s">
        <v>112</v>
      </c>
      <c r="BR7" s="29" t="s">
        <v>113</v>
      </c>
      <c r="BS7" s="29" t="s">
        <v>178</v>
      </c>
      <c r="BT7" s="27" t="s">
        <v>112</v>
      </c>
      <c r="BU7" s="27"/>
      <c r="BV7" s="20"/>
      <c r="BW7" s="20"/>
      <c r="BX7" s="20"/>
      <c r="BY7" s="28" t="s">
        <v>112</v>
      </c>
      <c r="BZ7" s="28"/>
      <c r="CA7" s="28"/>
      <c r="CB7" s="29"/>
      <c r="CC7" s="29"/>
      <c r="CD7" s="27" t="s">
        <v>112</v>
      </c>
      <c r="CE7" s="20"/>
      <c r="CF7" s="20"/>
      <c r="CG7" s="20"/>
      <c r="CH7" s="20"/>
      <c r="CI7" s="28" t="s">
        <v>98</v>
      </c>
      <c r="CJ7" s="28" t="s">
        <v>104</v>
      </c>
      <c r="CK7" s="28" t="s">
        <v>98</v>
      </c>
      <c r="CL7" s="29" t="s">
        <v>180</v>
      </c>
      <c r="CM7" s="29" t="s">
        <v>178</v>
      </c>
    </row>
    <row r="8" spans="1:91" ht="39" customHeight="1">
      <c r="A8" s="20"/>
      <c r="B8" s="35"/>
      <c r="C8" s="20"/>
      <c r="D8" s="20" t="s">
        <v>434</v>
      </c>
      <c r="E8" s="27" t="s">
        <v>443</v>
      </c>
      <c r="F8" s="27">
        <v>8</v>
      </c>
      <c r="G8" s="28" t="s">
        <v>435</v>
      </c>
      <c r="H8" s="28" t="s">
        <v>436</v>
      </c>
      <c r="I8" s="28" t="s">
        <v>98</v>
      </c>
      <c r="J8" s="29" t="s">
        <v>437</v>
      </c>
      <c r="K8" s="29" t="s">
        <v>166</v>
      </c>
      <c r="L8" s="27" t="s">
        <v>98</v>
      </c>
      <c r="M8" s="27" t="s">
        <v>99</v>
      </c>
      <c r="N8" s="27" t="s">
        <v>98</v>
      </c>
      <c r="O8" s="20" t="s">
        <v>450</v>
      </c>
      <c r="P8" s="20" t="s">
        <v>452</v>
      </c>
      <c r="Q8" s="28" t="s">
        <v>98</v>
      </c>
      <c r="R8" s="28" t="s">
        <v>99</v>
      </c>
      <c r="S8" s="28" t="s">
        <v>98</v>
      </c>
      <c r="T8" s="20" t="s">
        <v>450</v>
      </c>
      <c r="U8" s="20" t="s">
        <v>452</v>
      </c>
      <c r="V8" s="27" t="s">
        <v>98</v>
      </c>
      <c r="W8" s="27" t="s">
        <v>104</v>
      </c>
      <c r="X8" s="27" t="s">
        <v>98</v>
      </c>
      <c r="Y8" s="31" t="s">
        <v>455</v>
      </c>
      <c r="Z8" s="20" t="s">
        <v>452</v>
      </c>
      <c r="AA8" s="28" t="s">
        <v>98</v>
      </c>
      <c r="AB8" s="28" t="s">
        <v>108</v>
      </c>
      <c r="AC8" s="28" t="s">
        <v>98</v>
      </c>
      <c r="AD8" s="29"/>
      <c r="AE8" s="29"/>
      <c r="AF8" s="27" t="s">
        <v>98</v>
      </c>
      <c r="AG8" s="34"/>
      <c r="AH8" s="20"/>
      <c r="AI8" s="20"/>
      <c r="AJ8" s="20"/>
      <c r="AK8" s="28" t="s">
        <v>98</v>
      </c>
      <c r="AL8" s="28" t="s">
        <v>106</v>
      </c>
      <c r="AM8" s="28" t="s">
        <v>98</v>
      </c>
      <c r="AN8" s="33" t="s">
        <v>457</v>
      </c>
      <c r="AO8" s="33" t="s">
        <v>458</v>
      </c>
      <c r="AP8" s="27" t="s">
        <v>98</v>
      </c>
      <c r="AQ8" s="20" t="s">
        <v>99</v>
      </c>
      <c r="AR8" s="27" t="s">
        <v>98</v>
      </c>
      <c r="AS8" s="20" t="s">
        <v>474</v>
      </c>
      <c r="AT8" s="20" t="s">
        <v>452</v>
      </c>
      <c r="AU8" s="28" t="s">
        <v>98</v>
      </c>
      <c r="AV8" s="28" t="s">
        <v>461</v>
      </c>
      <c r="AW8" s="28" t="s">
        <v>98</v>
      </c>
      <c r="AX8" s="29" t="s">
        <v>473</v>
      </c>
      <c r="AY8" s="29" t="s">
        <v>452</v>
      </c>
      <c r="AZ8" s="20"/>
      <c r="BA8" s="27"/>
      <c r="BB8" s="20"/>
      <c r="BC8" s="20"/>
      <c r="BD8" s="20"/>
      <c r="BE8" s="28" t="s">
        <v>98</v>
      </c>
      <c r="BF8" s="29" t="s">
        <v>99</v>
      </c>
      <c r="BG8" s="29" t="s">
        <v>98</v>
      </c>
      <c r="BH8" s="32" t="s">
        <v>472</v>
      </c>
      <c r="BI8" s="32" t="s">
        <v>452</v>
      </c>
      <c r="BJ8" s="27" t="s">
        <v>98</v>
      </c>
      <c r="BK8" s="27" t="s">
        <v>99</v>
      </c>
      <c r="BL8" s="27" t="s">
        <v>98</v>
      </c>
      <c r="BM8" s="20" t="s">
        <v>463</v>
      </c>
      <c r="BN8" s="20" t="s">
        <v>452</v>
      </c>
      <c r="BO8" s="28" t="s">
        <v>98</v>
      </c>
      <c r="BP8" s="29" t="s">
        <v>465</v>
      </c>
      <c r="BQ8" s="28" t="s">
        <v>98</v>
      </c>
      <c r="BR8" s="29" t="s">
        <v>466</v>
      </c>
      <c r="BS8" s="32" t="s">
        <v>452</v>
      </c>
      <c r="BT8" s="27" t="s">
        <v>98</v>
      </c>
      <c r="BU8" s="27" t="s">
        <v>99</v>
      </c>
      <c r="BV8" s="27" t="s">
        <v>98</v>
      </c>
      <c r="BW8" s="20" t="s">
        <v>390</v>
      </c>
      <c r="BX8" s="20" t="s">
        <v>452</v>
      </c>
      <c r="BY8" s="28" t="s">
        <v>98</v>
      </c>
      <c r="BZ8" s="28" t="s">
        <v>465</v>
      </c>
      <c r="CA8" s="28" t="s">
        <v>98</v>
      </c>
      <c r="CB8" s="29" t="s">
        <v>467</v>
      </c>
      <c r="CC8" s="32" t="s">
        <v>452</v>
      </c>
      <c r="CD8" s="27" t="s">
        <v>98</v>
      </c>
      <c r="CE8" s="20" t="s">
        <v>465</v>
      </c>
      <c r="CF8" s="27" t="s">
        <v>98</v>
      </c>
      <c r="CG8" s="20" t="s">
        <v>122</v>
      </c>
      <c r="CH8" s="20" t="s">
        <v>452</v>
      </c>
      <c r="CI8" s="29"/>
      <c r="CJ8" s="29"/>
      <c r="CK8" s="29"/>
      <c r="CL8" s="29"/>
      <c r="CM8" s="29"/>
    </row>
    <row r="9" spans="1:91" ht="44.25" customHeight="1">
      <c r="A9" s="20"/>
      <c r="B9" s="35"/>
      <c r="C9" s="20"/>
      <c r="D9" s="20" t="s">
        <v>438</v>
      </c>
      <c r="E9" s="27" t="s">
        <v>439</v>
      </c>
      <c r="F9" s="27">
        <v>8</v>
      </c>
      <c r="G9" s="28" t="s">
        <v>435</v>
      </c>
      <c r="H9" s="28" t="s">
        <v>436</v>
      </c>
      <c r="I9" s="28" t="s">
        <v>98</v>
      </c>
      <c r="J9" s="29" t="s">
        <v>437</v>
      </c>
      <c r="K9" s="29" t="s">
        <v>166</v>
      </c>
      <c r="L9" s="27" t="s">
        <v>98</v>
      </c>
      <c r="M9" s="27" t="s">
        <v>99</v>
      </c>
      <c r="N9" s="27" t="s">
        <v>98</v>
      </c>
      <c r="O9" s="20" t="s">
        <v>450</v>
      </c>
      <c r="P9" s="20" t="s">
        <v>452</v>
      </c>
      <c r="Q9" s="28" t="s">
        <v>98</v>
      </c>
      <c r="R9" s="28" t="s">
        <v>99</v>
      </c>
      <c r="S9" s="28" t="s">
        <v>98</v>
      </c>
      <c r="T9" s="20" t="s">
        <v>450</v>
      </c>
      <c r="U9" s="20" t="s">
        <v>452</v>
      </c>
      <c r="V9" s="27" t="s">
        <v>98</v>
      </c>
      <c r="W9" s="27" t="s">
        <v>104</v>
      </c>
      <c r="X9" s="27" t="s">
        <v>98</v>
      </c>
      <c r="Y9" s="31" t="s">
        <v>455</v>
      </c>
      <c r="Z9" s="20" t="s">
        <v>452</v>
      </c>
      <c r="AA9" s="28" t="s">
        <v>98</v>
      </c>
      <c r="AB9" s="28" t="s">
        <v>108</v>
      </c>
      <c r="AC9" s="28" t="s">
        <v>98</v>
      </c>
      <c r="AD9" s="29" t="s">
        <v>456</v>
      </c>
      <c r="AE9" s="29" t="s">
        <v>452</v>
      </c>
      <c r="AF9" s="27" t="s">
        <v>98</v>
      </c>
      <c r="AG9" s="34" t="s">
        <v>108</v>
      </c>
      <c r="AH9" s="27" t="s">
        <v>98</v>
      </c>
      <c r="AI9" s="20" t="s">
        <v>456</v>
      </c>
      <c r="AJ9" s="20" t="s">
        <v>452</v>
      </c>
      <c r="AK9" s="28" t="s">
        <v>98</v>
      </c>
      <c r="AL9" s="28" t="s">
        <v>106</v>
      </c>
      <c r="AM9" s="28" t="s">
        <v>98</v>
      </c>
      <c r="AN9" s="33" t="s">
        <v>122</v>
      </c>
      <c r="AO9" s="33" t="s">
        <v>458</v>
      </c>
      <c r="AP9" s="27" t="s">
        <v>98</v>
      </c>
      <c r="AQ9" s="20" t="s">
        <v>99</v>
      </c>
      <c r="AR9" s="27" t="s">
        <v>98</v>
      </c>
      <c r="AS9" s="20" t="s">
        <v>474</v>
      </c>
      <c r="AT9" s="20" t="s">
        <v>452</v>
      </c>
      <c r="AU9" s="28" t="s">
        <v>98</v>
      </c>
      <c r="AV9" s="28" t="s">
        <v>461</v>
      </c>
      <c r="AW9" s="28" t="s">
        <v>98</v>
      </c>
      <c r="AX9" s="29" t="s">
        <v>309</v>
      </c>
      <c r="AY9" s="29" t="s">
        <v>452</v>
      </c>
      <c r="AZ9" s="20"/>
      <c r="BA9" s="27"/>
      <c r="BB9" s="20"/>
      <c r="BC9" s="20"/>
      <c r="BD9" s="20"/>
      <c r="BE9" s="28" t="s">
        <v>98</v>
      </c>
      <c r="BF9" s="29" t="s">
        <v>99</v>
      </c>
      <c r="BG9" s="29" t="s">
        <v>98</v>
      </c>
      <c r="BH9" s="29" t="s">
        <v>462</v>
      </c>
      <c r="BI9" s="32" t="s">
        <v>452</v>
      </c>
      <c r="BJ9" s="27" t="s">
        <v>98</v>
      </c>
      <c r="BK9" s="27" t="s">
        <v>99</v>
      </c>
      <c r="BL9" s="27" t="s">
        <v>98</v>
      </c>
      <c r="BM9" s="20" t="s">
        <v>463</v>
      </c>
      <c r="BN9" s="20" t="s">
        <v>452</v>
      </c>
      <c r="BO9" s="28" t="s">
        <v>98</v>
      </c>
      <c r="BP9" s="29" t="s">
        <v>465</v>
      </c>
      <c r="BQ9" s="28" t="s">
        <v>98</v>
      </c>
      <c r="BR9" s="29" t="s">
        <v>466</v>
      </c>
      <c r="BS9" s="32" t="s">
        <v>452</v>
      </c>
      <c r="BT9" s="27" t="s">
        <v>98</v>
      </c>
      <c r="BU9" s="27" t="s">
        <v>99</v>
      </c>
      <c r="BV9" s="27" t="s">
        <v>98</v>
      </c>
      <c r="BW9" s="20" t="s">
        <v>390</v>
      </c>
      <c r="BX9" s="20" t="s">
        <v>452</v>
      </c>
      <c r="BY9" s="28" t="s">
        <v>98</v>
      </c>
      <c r="BZ9" s="28" t="s">
        <v>465</v>
      </c>
      <c r="CA9" s="28" t="s">
        <v>98</v>
      </c>
      <c r="CB9" s="29" t="s">
        <v>467</v>
      </c>
      <c r="CC9" s="32" t="s">
        <v>452</v>
      </c>
      <c r="CD9" s="27" t="s">
        <v>98</v>
      </c>
      <c r="CE9" s="20" t="s">
        <v>465</v>
      </c>
      <c r="CF9" s="27" t="s">
        <v>98</v>
      </c>
      <c r="CG9" s="20" t="s">
        <v>122</v>
      </c>
      <c r="CH9" s="20" t="s">
        <v>452</v>
      </c>
      <c r="CI9" s="29"/>
      <c r="CJ9" s="29"/>
      <c r="CK9" s="29"/>
      <c r="CL9" s="29"/>
      <c r="CM9" s="29"/>
    </row>
    <row r="10" spans="1:91" ht="43.5" customHeight="1">
      <c r="A10" s="20"/>
      <c r="B10" s="35"/>
      <c r="C10" s="20"/>
      <c r="D10" s="20" t="s">
        <v>444</v>
      </c>
      <c r="E10" s="27" t="s">
        <v>440</v>
      </c>
      <c r="F10" s="27">
        <v>2</v>
      </c>
      <c r="G10" s="28" t="s">
        <v>435</v>
      </c>
      <c r="H10" s="28" t="s">
        <v>436</v>
      </c>
      <c r="I10" s="28" t="s">
        <v>98</v>
      </c>
      <c r="J10" s="29" t="s">
        <v>437</v>
      </c>
      <c r="K10" s="29" t="s">
        <v>166</v>
      </c>
      <c r="L10" s="27" t="s">
        <v>98</v>
      </c>
      <c r="M10" s="27" t="s">
        <v>99</v>
      </c>
      <c r="N10" s="27" t="s">
        <v>98</v>
      </c>
      <c r="O10" s="20" t="s">
        <v>449</v>
      </c>
      <c r="P10" s="20" t="s">
        <v>452</v>
      </c>
      <c r="Q10" s="28" t="s">
        <v>98</v>
      </c>
      <c r="R10" s="28" t="s">
        <v>99</v>
      </c>
      <c r="S10" s="28" t="s">
        <v>98</v>
      </c>
      <c r="T10" s="20" t="s">
        <v>450</v>
      </c>
      <c r="U10" s="20" t="s">
        <v>452</v>
      </c>
      <c r="V10" s="27" t="s">
        <v>98</v>
      </c>
      <c r="W10" s="27" t="s">
        <v>104</v>
      </c>
      <c r="X10" s="27" t="s">
        <v>98</v>
      </c>
      <c r="Y10" s="31" t="s">
        <v>455</v>
      </c>
      <c r="Z10" s="20" t="s">
        <v>452</v>
      </c>
      <c r="AA10" s="28" t="s">
        <v>98</v>
      </c>
      <c r="AB10" s="28" t="s">
        <v>108</v>
      </c>
      <c r="AC10" s="28" t="s">
        <v>98</v>
      </c>
      <c r="AD10" s="29" t="s">
        <v>456</v>
      </c>
      <c r="AE10" s="29" t="s">
        <v>452</v>
      </c>
      <c r="AF10" s="27" t="s">
        <v>98</v>
      </c>
      <c r="AG10" s="34" t="s">
        <v>99</v>
      </c>
      <c r="AH10" s="27" t="s">
        <v>98</v>
      </c>
      <c r="AI10" s="20" t="s">
        <v>456</v>
      </c>
      <c r="AJ10" s="20" t="s">
        <v>452</v>
      </c>
      <c r="AK10" s="28" t="s">
        <v>98</v>
      </c>
      <c r="AL10" s="28" t="s">
        <v>106</v>
      </c>
      <c r="AM10" s="28" t="s">
        <v>98</v>
      </c>
      <c r="AN10" s="33" t="s">
        <v>309</v>
      </c>
      <c r="AO10" s="33" t="s">
        <v>452</v>
      </c>
      <c r="AP10" s="27" t="s">
        <v>98</v>
      </c>
      <c r="AQ10" s="20" t="s">
        <v>99</v>
      </c>
      <c r="AR10" s="27" t="s">
        <v>98</v>
      </c>
      <c r="AS10" s="20" t="s">
        <v>459</v>
      </c>
      <c r="AT10" s="20" t="s">
        <v>452</v>
      </c>
      <c r="AU10" s="28" t="s">
        <v>98</v>
      </c>
      <c r="AV10" s="28" t="s">
        <v>460</v>
      </c>
      <c r="AW10" s="28" t="s">
        <v>98</v>
      </c>
      <c r="AX10" s="29" t="s">
        <v>309</v>
      </c>
      <c r="AY10" s="29" t="s">
        <v>452</v>
      </c>
      <c r="AZ10" s="27" t="s">
        <v>98</v>
      </c>
      <c r="BA10" s="27" t="s">
        <v>460</v>
      </c>
      <c r="BB10" s="27" t="s">
        <v>98</v>
      </c>
      <c r="BC10" s="20" t="s">
        <v>309</v>
      </c>
      <c r="BD10" s="20" t="s">
        <v>452</v>
      </c>
      <c r="BE10" s="28" t="s">
        <v>98</v>
      </c>
      <c r="BF10" s="29" t="s">
        <v>99</v>
      </c>
      <c r="BG10" s="29" t="s">
        <v>98</v>
      </c>
      <c r="BH10" s="29" t="s">
        <v>462</v>
      </c>
      <c r="BI10" s="32" t="s">
        <v>452</v>
      </c>
      <c r="BJ10" s="27" t="s">
        <v>98</v>
      </c>
      <c r="BK10" s="27" t="s">
        <v>99</v>
      </c>
      <c r="BL10" s="27" t="s">
        <v>98</v>
      </c>
      <c r="BM10" s="20" t="s">
        <v>463</v>
      </c>
      <c r="BN10" s="20" t="s">
        <v>452</v>
      </c>
      <c r="BO10" s="28" t="s">
        <v>98</v>
      </c>
      <c r="BP10" s="29" t="s">
        <v>465</v>
      </c>
      <c r="BQ10" s="28" t="s">
        <v>98</v>
      </c>
      <c r="BR10" s="29" t="s">
        <v>466</v>
      </c>
      <c r="BS10" s="32" t="s">
        <v>452</v>
      </c>
      <c r="BT10" s="27" t="s">
        <v>98</v>
      </c>
      <c r="BU10" s="27" t="s">
        <v>99</v>
      </c>
      <c r="BV10" s="27" t="s">
        <v>98</v>
      </c>
      <c r="BW10" s="20" t="s">
        <v>390</v>
      </c>
      <c r="BX10" s="20" t="s">
        <v>452</v>
      </c>
      <c r="BY10" s="28" t="s">
        <v>98</v>
      </c>
      <c r="BZ10" s="28" t="s">
        <v>465</v>
      </c>
      <c r="CA10" s="28" t="s">
        <v>98</v>
      </c>
      <c r="CB10" s="29" t="s">
        <v>467</v>
      </c>
      <c r="CC10" s="32" t="s">
        <v>452</v>
      </c>
      <c r="CD10" s="27" t="s">
        <v>98</v>
      </c>
      <c r="CE10" s="20" t="s">
        <v>465</v>
      </c>
      <c r="CF10" s="27" t="s">
        <v>98</v>
      </c>
      <c r="CG10" s="20" t="s">
        <v>469</v>
      </c>
      <c r="CH10" s="20" t="s">
        <v>452</v>
      </c>
      <c r="CI10" s="29"/>
      <c r="CJ10" s="29"/>
      <c r="CK10" s="29"/>
      <c r="CL10" s="29"/>
      <c r="CM10" s="29"/>
    </row>
    <row r="11" spans="1:91" ht="45.75" customHeight="1">
      <c r="A11" s="20"/>
      <c r="B11" s="35"/>
      <c r="C11" s="20"/>
      <c r="D11" s="20" t="s">
        <v>441</v>
      </c>
      <c r="E11" s="27" t="s">
        <v>442</v>
      </c>
      <c r="F11" s="27">
        <v>1</v>
      </c>
      <c r="G11" s="28" t="s">
        <v>435</v>
      </c>
      <c r="H11" s="28" t="s">
        <v>436</v>
      </c>
      <c r="I11" s="28" t="s">
        <v>98</v>
      </c>
      <c r="J11" s="29" t="s">
        <v>447</v>
      </c>
      <c r="K11" s="29" t="s">
        <v>448</v>
      </c>
      <c r="L11" s="27" t="s">
        <v>98</v>
      </c>
      <c r="M11" s="27" t="s">
        <v>99</v>
      </c>
      <c r="N11" s="27" t="s">
        <v>98</v>
      </c>
      <c r="O11" s="20" t="s">
        <v>451</v>
      </c>
      <c r="P11" s="20" t="s">
        <v>453</v>
      </c>
      <c r="Q11" s="28" t="s">
        <v>98</v>
      </c>
      <c r="R11" s="28" t="s">
        <v>99</v>
      </c>
      <c r="S11" s="28" t="s">
        <v>98</v>
      </c>
      <c r="T11" s="20" t="s">
        <v>454</v>
      </c>
      <c r="U11" s="20" t="s">
        <v>452</v>
      </c>
      <c r="V11" s="27" t="s">
        <v>98</v>
      </c>
      <c r="W11" s="27" t="s">
        <v>99</v>
      </c>
      <c r="X11" s="27" t="s">
        <v>98</v>
      </c>
      <c r="Y11" s="31" t="s">
        <v>454</v>
      </c>
      <c r="Z11" s="20" t="s">
        <v>453</v>
      </c>
      <c r="AA11" s="28" t="s">
        <v>98</v>
      </c>
      <c r="AB11" s="28" t="s">
        <v>99</v>
      </c>
      <c r="AC11" s="28" t="s">
        <v>98</v>
      </c>
      <c r="AD11" s="29" t="s">
        <v>451</v>
      </c>
      <c r="AE11" s="29" t="s">
        <v>453</v>
      </c>
      <c r="AF11" s="27" t="s">
        <v>98</v>
      </c>
      <c r="AG11" s="34" t="s">
        <v>99</v>
      </c>
      <c r="AH11" s="27" t="s">
        <v>98</v>
      </c>
      <c r="AI11" s="20" t="s">
        <v>451</v>
      </c>
      <c r="AJ11" s="20" t="s">
        <v>453</v>
      </c>
      <c r="AK11" s="28" t="s">
        <v>98</v>
      </c>
      <c r="AL11" s="28" t="s">
        <v>99</v>
      </c>
      <c r="AM11" s="28" t="s">
        <v>98</v>
      </c>
      <c r="AN11" s="33" t="s">
        <v>451</v>
      </c>
      <c r="AO11" s="33" t="s">
        <v>453</v>
      </c>
      <c r="AP11" s="27" t="s">
        <v>98</v>
      </c>
      <c r="AQ11" s="20" t="s">
        <v>99</v>
      </c>
      <c r="AR11" s="27" t="s">
        <v>98</v>
      </c>
      <c r="AS11" s="20" t="s">
        <v>451</v>
      </c>
      <c r="AT11" s="20" t="s">
        <v>453</v>
      </c>
      <c r="AU11" s="28" t="s">
        <v>98</v>
      </c>
      <c r="AV11" s="28"/>
      <c r="AW11" s="29"/>
      <c r="AX11" s="29"/>
      <c r="AY11" s="29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7" t="s">
        <v>98</v>
      </c>
      <c r="BK11" s="27" t="s">
        <v>99</v>
      </c>
      <c r="BL11" s="27" t="s">
        <v>98</v>
      </c>
      <c r="BM11" s="20" t="s">
        <v>464</v>
      </c>
      <c r="BN11" s="20" t="s">
        <v>453</v>
      </c>
      <c r="BO11" s="28" t="s">
        <v>98</v>
      </c>
      <c r="BP11" s="29" t="s">
        <v>465</v>
      </c>
      <c r="BQ11" s="28" t="s">
        <v>98</v>
      </c>
      <c r="BR11" s="29" t="s">
        <v>466</v>
      </c>
      <c r="BS11" s="32" t="s">
        <v>452</v>
      </c>
      <c r="BT11" s="27" t="s">
        <v>98</v>
      </c>
      <c r="BU11" s="20"/>
      <c r="BV11" s="20"/>
      <c r="BW11" s="20"/>
      <c r="BX11" s="20"/>
      <c r="BY11" s="28" t="s">
        <v>98</v>
      </c>
      <c r="BZ11" s="28" t="s">
        <v>465</v>
      </c>
      <c r="CA11" s="28" t="s">
        <v>98</v>
      </c>
      <c r="CB11" s="29" t="s">
        <v>468</v>
      </c>
      <c r="CC11" s="32" t="s">
        <v>453</v>
      </c>
      <c r="CD11" s="27" t="s">
        <v>98</v>
      </c>
      <c r="CE11" s="20" t="s">
        <v>465</v>
      </c>
      <c r="CF11" s="27" t="s">
        <v>98</v>
      </c>
      <c r="CG11" s="20" t="s">
        <v>470</v>
      </c>
      <c r="CH11" s="20" t="s">
        <v>453</v>
      </c>
      <c r="CI11" s="29"/>
      <c r="CJ11" s="29"/>
      <c r="CK11" s="29"/>
      <c r="CL11" s="29"/>
      <c r="CM11" s="29"/>
    </row>
    <row r="12" spans="1:91" ht="44.25" customHeight="1">
      <c r="A12" s="20"/>
      <c r="B12" s="35"/>
      <c r="C12" s="20"/>
      <c r="D12" s="20" t="s">
        <v>445</v>
      </c>
      <c r="E12" s="27" t="s">
        <v>446</v>
      </c>
      <c r="F12" s="27">
        <v>1</v>
      </c>
      <c r="G12" s="28" t="s">
        <v>435</v>
      </c>
      <c r="H12" s="28" t="s">
        <v>436</v>
      </c>
      <c r="I12" s="28" t="s">
        <v>98</v>
      </c>
      <c r="J12" s="29" t="s">
        <v>447</v>
      </c>
      <c r="K12" s="29" t="s">
        <v>448</v>
      </c>
      <c r="L12" s="27" t="s">
        <v>98</v>
      </c>
      <c r="M12" s="27" t="s">
        <v>99</v>
      </c>
      <c r="N12" s="27" t="s">
        <v>98</v>
      </c>
      <c r="O12" s="20" t="s">
        <v>451</v>
      </c>
      <c r="P12" s="20" t="s">
        <v>453</v>
      </c>
      <c r="Q12" s="28" t="s">
        <v>98</v>
      </c>
      <c r="R12" s="28" t="s">
        <v>99</v>
      </c>
      <c r="S12" s="28" t="s">
        <v>98</v>
      </c>
      <c r="T12" s="20" t="s">
        <v>454</v>
      </c>
      <c r="U12" s="20" t="s">
        <v>452</v>
      </c>
      <c r="V12" s="27" t="s">
        <v>98</v>
      </c>
      <c r="W12" s="27" t="s">
        <v>99</v>
      </c>
      <c r="X12" s="27" t="s">
        <v>98</v>
      </c>
      <c r="Y12" s="20" t="s">
        <v>454</v>
      </c>
      <c r="Z12" s="20" t="s">
        <v>453</v>
      </c>
      <c r="AA12" s="28" t="s">
        <v>98</v>
      </c>
      <c r="AB12" s="28" t="s">
        <v>99</v>
      </c>
      <c r="AC12" s="28" t="s">
        <v>98</v>
      </c>
      <c r="AD12" s="29" t="s">
        <v>451</v>
      </c>
      <c r="AE12" s="29" t="s">
        <v>453</v>
      </c>
      <c r="AF12" s="27" t="s">
        <v>98</v>
      </c>
      <c r="AG12" s="34" t="s">
        <v>99</v>
      </c>
      <c r="AH12" s="27" t="s">
        <v>98</v>
      </c>
      <c r="AI12" s="20" t="s">
        <v>451</v>
      </c>
      <c r="AJ12" s="20" t="s">
        <v>453</v>
      </c>
      <c r="AK12" s="28" t="s">
        <v>98</v>
      </c>
      <c r="AL12" s="28" t="s">
        <v>99</v>
      </c>
      <c r="AM12" s="28" t="s">
        <v>98</v>
      </c>
      <c r="AN12" s="33" t="s">
        <v>451</v>
      </c>
      <c r="AO12" s="33" t="s">
        <v>453</v>
      </c>
      <c r="AP12" s="27" t="s">
        <v>98</v>
      </c>
      <c r="AQ12" s="20" t="s">
        <v>99</v>
      </c>
      <c r="AR12" s="27" t="s">
        <v>98</v>
      </c>
      <c r="AS12" s="20" t="s">
        <v>451</v>
      </c>
      <c r="AT12" s="20" t="s">
        <v>453</v>
      </c>
      <c r="AU12" s="28" t="s">
        <v>98</v>
      </c>
      <c r="AV12" s="28"/>
      <c r="AW12" s="29"/>
      <c r="AX12" s="29"/>
      <c r="AY12" s="29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7" t="s">
        <v>98</v>
      </c>
      <c r="BK12" s="27" t="s">
        <v>99</v>
      </c>
      <c r="BL12" s="27" t="s">
        <v>98</v>
      </c>
      <c r="BM12" s="20" t="s">
        <v>464</v>
      </c>
      <c r="BN12" s="20" t="s">
        <v>453</v>
      </c>
      <c r="BO12" s="28" t="s">
        <v>98</v>
      </c>
      <c r="BP12" s="29" t="s">
        <v>465</v>
      </c>
      <c r="BQ12" s="28" t="s">
        <v>98</v>
      </c>
      <c r="BR12" s="29" t="s">
        <v>466</v>
      </c>
      <c r="BS12" s="32" t="s">
        <v>452</v>
      </c>
      <c r="BT12" s="27" t="s">
        <v>98</v>
      </c>
      <c r="BU12" s="20"/>
      <c r="BV12" s="20"/>
      <c r="BW12" s="20"/>
      <c r="BX12" s="20"/>
      <c r="BY12" s="28" t="s">
        <v>98</v>
      </c>
      <c r="BZ12" s="28" t="s">
        <v>465</v>
      </c>
      <c r="CA12" s="28" t="s">
        <v>98</v>
      </c>
      <c r="CB12" s="29" t="s">
        <v>468</v>
      </c>
      <c r="CC12" s="32" t="s">
        <v>453</v>
      </c>
      <c r="CD12" s="27" t="s">
        <v>98</v>
      </c>
      <c r="CE12" s="20" t="s">
        <v>465</v>
      </c>
      <c r="CF12" s="27" t="s">
        <v>98</v>
      </c>
      <c r="CG12" s="20" t="s">
        <v>470</v>
      </c>
      <c r="CH12" s="20" t="s">
        <v>453</v>
      </c>
      <c r="CI12" s="28" t="s">
        <v>98</v>
      </c>
      <c r="CJ12" s="28" t="s">
        <v>465</v>
      </c>
      <c r="CK12" s="28" t="s">
        <v>98</v>
      </c>
      <c r="CL12" s="29" t="s">
        <v>471</v>
      </c>
      <c r="CM12" s="32" t="s">
        <v>453</v>
      </c>
    </row>
    <row r="13" spans="1:91" ht="43.5" customHeight="1">
      <c r="A13" s="20"/>
      <c r="B13" s="3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7"/>
      <c r="AQ13" s="20"/>
      <c r="AR13" s="27"/>
      <c r="AS13" s="20"/>
      <c r="AT13" s="20"/>
      <c r="AU13" s="27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7"/>
      <c r="CG13" s="20"/>
      <c r="CH13" s="20"/>
      <c r="CI13" s="20"/>
      <c r="CJ13" s="20"/>
      <c r="CK13" s="20"/>
      <c r="CL13" s="20"/>
      <c r="CM13" s="20"/>
    </row>
    <row r="14" spans="1:91" ht="24" customHeight="1">
      <c r="A14" s="9"/>
      <c r="B14" s="10"/>
      <c r="C14" s="9"/>
      <c r="D14" s="9"/>
      <c r="E14" s="9"/>
      <c r="F14" s="26"/>
      <c r="G14" s="11"/>
      <c r="H14" s="11"/>
      <c r="I14" s="11"/>
      <c r="J14" s="11"/>
      <c r="K14" s="11"/>
      <c r="L14" s="9"/>
      <c r="M14" s="9"/>
      <c r="N14" s="9"/>
      <c r="O14" s="9"/>
      <c r="P14" s="9"/>
      <c r="Q14" s="11"/>
      <c r="R14" s="11"/>
      <c r="S14" s="11"/>
      <c r="T14" s="11"/>
      <c r="U14" s="11"/>
      <c r="V14" s="9"/>
      <c r="W14" s="9"/>
      <c r="X14" s="9"/>
      <c r="Y14" s="9"/>
      <c r="Z14" s="9"/>
      <c r="AA14" s="11"/>
      <c r="AB14" s="11"/>
      <c r="AC14" s="11"/>
      <c r="AD14" s="11"/>
      <c r="AE14" s="11"/>
      <c r="AF14" s="9"/>
      <c r="AG14" s="9"/>
      <c r="AH14" s="9"/>
      <c r="AI14" s="9"/>
      <c r="AJ14" s="9"/>
      <c r="AK14" s="11"/>
      <c r="AL14" s="11"/>
      <c r="AM14" s="11"/>
      <c r="AN14" s="11"/>
      <c r="AO14" s="11"/>
      <c r="AP14" s="9"/>
      <c r="AQ14" s="9"/>
      <c r="AR14" s="9"/>
      <c r="AS14" s="9"/>
      <c r="AT14" s="9"/>
      <c r="AU14" s="11"/>
      <c r="AV14" s="11"/>
      <c r="AW14" s="11"/>
      <c r="AX14" s="11"/>
      <c r="AY14" s="11"/>
      <c r="AZ14" s="9"/>
      <c r="BA14" s="9"/>
      <c r="BB14" s="9"/>
      <c r="BC14" s="9"/>
      <c r="BD14" s="9"/>
      <c r="BE14" s="11"/>
      <c r="BF14" s="11"/>
      <c r="BG14" s="11"/>
      <c r="BH14" s="11"/>
      <c r="BI14" s="11"/>
      <c r="BJ14" s="9"/>
      <c r="BK14" s="9"/>
      <c r="BL14" s="9"/>
      <c r="BM14" s="9"/>
      <c r="BN14" s="9"/>
      <c r="BO14" s="11"/>
      <c r="BP14" s="11"/>
      <c r="BQ14" s="11"/>
      <c r="BR14" s="11"/>
      <c r="BS14" s="11"/>
      <c r="BT14" s="9"/>
      <c r="BU14" s="9"/>
      <c r="BV14" s="9"/>
      <c r="BW14" s="9"/>
      <c r="BX14" s="9"/>
      <c r="BY14" s="11"/>
      <c r="BZ14" s="11"/>
      <c r="CA14" s="11"/>
      <c r="CB14" s="11"/>
      <c r="CC14" s="11"/>
      <c r="CD14" s="9"/>
      <c r="CE14" s="9"/>
      <c r="CF14" s="9"/>
      <c r="CG14" s="9"/>
      <c r="CH14" s="9"/>
      <c r="CI14" s="11"/>
      <c r="CJ14" s="11"/>
      <c r="CK14" s="11"/>
      <c r="CL14" s="11"/>
      <c r="CM14" s="11"/>
    </row>
    <row r="15" spans="1:91" ht="24" customHeight="1">
      <c r="A15" s="9"/>
      <c r="B15" s="10"/>
      <c r="C15" s="9"/>
      <c r="D15" s="9"/>
      <c r="E15" s="9"/>
      <c r="F15" s="9"/>
      <c r="G15" s="11"/>
      <c r="H15" s="11"/>
      <c r="I15" s="11"/>
      <c r="J15" s="11"/>
      <c r="K15" s="11"/>
      <c r="L15" s="9"/>
      <c r="M15" s="9"/>
      <c r="N15" s="9"/>
      <c r="O15" s="9"/>
      <c r="P15" s="9"/>
      <c r="Q15" s="11"/>
      <c r="R15" s="11"/>
      <c r="S15" s="11"/>
      <c r="T15" s="11"/>
      <c r="U15" s="11"/>
      <c r="V15" s="9"/>
      <c r="W15" s="9"/>
      <c r="X15" s="9"/>
      <c r="Y15" s="9"/>
      <c r="Z15" s="9"/>
      <c r="AA15" s="11"/>
      <c r="AB15" s="11"/>
      <c r="AC15" s="11"/>
      <c r="AD15" s="11"/>
      <c r="AE15" s="11"/>
      <c r="AF15" s="9"/>
      <c r="AG15" s="9"/>
      <c r="AH15" s="9"/>
      <c r="AI15" s="9"/>
      <c r="AJ15" s="9"/>
      <c r="AK15" s="11"/>
      <c r="AL15" s="11"/>
      <c r="AM15" s="11"/>
      <c r="AN15" s="11"/>
      <c r="AO15" s="11"/>
      <c r="AP15" s="9"/>
      <c r="AQ15" s="9"/>
      <c r="AR15" s="9"/>
      <c r="AS15" s="9"/>
      <c r="AT15" s="9"/>
      <c r="AU15" s="11"/>
      <c r="AV15" s="11"/>
      <c r="AW15" s="11"/>
      <c r="AX15" s="11"/>
      <c r="AY15" s="11"/>
      <c r="AZ15" s="9"/>
      <c r="BA15" s="9"/>
      <c r="BB15" s="9"/>
      <c r="BC15" s="9"/>
      <c r="BD15" s="9"/>
      <c r="BE15" s="11"/>
      <c r="BF15" s="11"/>
      <c r="BG15" s="11"/>
      <c r="BH15" s="11"/>
      <c r="BI15" s="11"/>
      <c r="BJ15" s="9"/>
      <c r="BK15" s="9"/>
      <c r="BL15" s="9"/>
      <c r="BM15" s="9"/>
      <c r="BN15" s="9"/>
      <c r="BO15" s="11"/>
      <c r="BP15" s="11"/>
      <c r="BQ15" s="11"/>
      <c r="BR15" s="11"/>
      <c r="BS15" s="11"/>
      <c r="BT15" s="9"/>
      <c r="BU15" s="9"/>
      <c r="BV15" s="9"/>
      <c r="BW15" s="9"/>
      <c r="BX15" s="9"/>
      <c r="BY15" s="11"/>
      <c r="BZ15" s="11"/>
      <c r="CA15" s="11"/>
      <c r="CB15" s="11"/>
      <c r="CC15" s="11"/>
      <c r="CD15" s="9"/>
      <c r="CE15" s="9"/>
      <c r="CF15" s="9"/>
      <c r="CG15" s="9"/>
      <c r="CH15" s="9"/>
      <c r="CI15" s="11"/>
      <c r="CJ15" s="11"/>
      <c r="CK15" s="11"/>
      <c r="CL15" s="11"/>
      <c r="CM15" s="11"/>
    </row>
    <row r="16" spans="1:91" ht="24" customHeight="1">
      <c r="A16" s="9"/>
      <c r="B16" s="10"/>
      <c r="C16" s="9"/>
      <c r="D16" s="9"/>
      <c r="E16" s="9"/>
      <c r="F16" s="9"/>
      <c r="G16" s="11"/>
      <c r="H16" s="11"/>
      <c r="I16" s="11"/>
      <c r="J16" s="11"/>
      <c r="K16" s="11"/>
      <c r="L16" s="9"/>
      <c r="M16" s="9"/>
      <c r="N16" s="9"/>
      <c r="O16" s="9"/>
      <c r="P16" s="9"/>
      <c r="Q16" s="11"/>
      <c r="R16" s="11"/>
      <c r="S16" s="11"/>
      <c r="T16" s="11"/>
      <c r="U16" s="11"/>
      <c r="V16" s="9"/>
      <c r="W16" s="9"/>
      <c r="X16" s="9"/>
      <c r="Y16" s="9"/>
      <c r="Z16" s="9"/>
      <c r="AA16" s="11"/>
      <c r="AB16" s="11"/>
      <c r="AC16" s="11"/>
      <c r="AD16" s="11"/>
      <c r="AE16" s="11"/>
      <c r="AF16" s="9"/>
      <c r="AG16" s="9"/>
      <c r="AH16" s="9"/>
      <c r="AI16" s="9"/>
      <c r="AJ16" s="9"/>
      <c r="AK16" s="11"/>
      <c r="AL16" s="11"/>
      <c r="AM16" s="11"/>
      <c r="AN16" s="11"/>
      <c r="AO16" s="11"/>
      <c r="AP16" s="9"/>
      <c r="AQ16" s="9"/>
      <c r="AR16" s="9"/>
      <c r="AS16" s="9"/>
      <c r="AT16" s="9"/>
      <c r="AU16" s="11"/>
      <c r="AV16" s="11"/>
      <c r="AW16" s="11"/>
      <c r="AX16" s="11"/>
      <c r="AY16" s="11"/>
      <c r="AZ16" s="9"/>
      <c r="BA16" s="9"/>
      <c r="BB16" s="9"/>
      <c r="BC16" s="9"/>
      <c r="BD16" s="9"/>
      <c r="BE16" s="11"/>
      <c r="BF16" s="11"/>
      <c r="BG16" s="11"/>
      <c r="BH16" s="11"/>
      <c r="BI16" s="11"/>
      <c r="BJ16" s="9"/>
      <c r="BK16" s="9"/>
      <c r="BL16" s="9"/>
      <c r="BM16" s="9"/>
      <c r="BN16" s="9"/>
      <c r="BO16" s="11"/>
      <c r="BP16" s="11"/>
      <c r="BQ16" s="11"/>
      <c r="BR16" s="11"/>
      <c r="BS16" s="11"/>
      <c r="BT16" s="9"/>
      <c r="BU16" s="9"/>
      <c r="BV16" s="9"/>
      <c r="BW16" s="9"/>
      <c r="BX16" s="9"/>
      <c r="BY16" s="11"/>
      <c r="BZ16" s="11"/>
      <c r="CA16" s="11"/>
      <c r="CB16" s="11"/>
      <c r="CC16" s="11"/>
      <c r="CD16" s="9"/>
      <c r="CE16" s="9"/>
      <c r="CF16" s="9"/>
      <c r="CG16" s="9"/>
      <c r="CH16" s="9"/>
      <c r="CI16" s="11"/>
      <c r="CJ16" s="11"/>
      <c r="CK16" s="11"/>
      <c r="CL16" s="11"/>
      <c r="CM16" s="11"/>
    </row>
    <row r="17" spans="1:91" ht="24" customHeight="1">
      <c r="A17" s="9"/>
      <c r="B17" s="10"/>
      <c r="C17" s="9"/>
      <c r="D17" s="9"/>
      <c r="E17" s="9"/>
      <c r="F17" s="9"/>
      <c r="G17" s="11"/>
      <c r="H17" s="11"/>
      <c r="I17" s="11"/>
      <c r="J17" s="11"/>
      <c r="K17" s="11"/>
      <c r="L17" s="9"/>
      <c r="M17" s="9"/>
      <c r="N17" s="9"/>
      <c r="O17" s="9"/>
      <c r="P17" s="9"/>
      <c r="Q17" s="11"/>
      <c r="R17" s="11"/>
      <c r="S17" s="11"/>
      <c r="T17" s="11"/>
      <c r="U17" s="11"/>
      <c r="V17" s="9"/>
      <c r="W17" s="9"/>
      <c r="X17" s="9"/>
      <c r="Y17" s="9"/>
      <c r="Z17" s="9"/>
      <c r="AA17" s="11"/>
      <c r="AB17" s="11"/>
      <c r="AC17" s="11"/>
      <c r="AD17" s="11"/>
      <c r="AE17" s="11"/>
      <c r="AF17" s="9"/>
      <c r="AG17" s="9"/>
      <c r="AH17" s="9"/>
      <c r="AI17" s="9"/>
      <c r="AJ17" s="9"/>
      <c r="AK17" s="11"/>
      <c r="AL17" s="11"/>
      <c r="AM17" s="11"/>
      <c r="AN17" s="11"/>
      <c r="AO17" s="11"/>
      <c r="AP17" s="9"/>
      <c r="AQ17" s="9"/>
      <c r="AR17" s="9"/>
      <c r="AS17" s="9"/>
      <c r="AT17" s="9"/>
      <c r="AU17" s="11"/>
      <c r="AV17" s="11"/>
      <c r="AW17" s="11"/>
      <c r="AX17" s="11"/>
      <c r="AY17" s="11"/>
      <c r="AZ17" s="9"/>
      <c r="BA17" s="9"/>
      <c r="BB17" s="9"/>
      <c r="BC17" s="9"/>
      <c r="BD17" s="9"/>
      <c r="BE17" s="11"/>
      <c r="BF17" s="11"/>
      <c r="BG17" s="11"/>
      <c r="BH17" s="11"/>
      <c r="BI17" s="11"/>
      <c r="BJ17" s="9"/>
      <c r="BK17" s="9"/>
      <c r="BL17" s="9"/>
      <c r="BM17" s="9"/>
      <c r="BN17" s="9"/>
      <c r="BO17" s="11"/>
      <c r="BP17" s="11"/>
      <c r="BQ17" s="11"/>
      <c r="BR17" s="11"/>
      <c r="BS17" s="11"/>
      <c r="BT17" s="9"/>
      <c r="BU17" s="9"/>
      <c r="BV17" s="9"/>
      <c r="BW17" s="9"/>
      <c r="BX17" s="9"/>
      <c r="BY17" s="11"/>
      <c r="BZ17" s="11"/>
      <c r="CA17" s="11"/>
      <c r="CB17" s="11"/>
      <c r="CC17" s="11"/>
      <c r="CD17" s="9"/>
      <c r="CE17" s="9"/>
      <c r="CF17" s="9"/>
      <c r="CG17" s="9"/>
      <c r="CH17" s="9"/>
      <c r="CI17" s="11"/>
      <c r="CJ17" s="11"/>
      <c r="CK17" s="11"/>
      <c r="CL17" s="11"/>
      <c r="CM17" s="11"/>
    </row>
    <row r="18" spans="1:91" ht="24" customHeight="1">
      <c r="A18" s="9"/>
      <c r="B18" s="10"/>
      <c r="C18" s="9"/>
      <c r="D18" s="9"/>
      <c r="E18" s="9"/>
      <c r="F18" s="9"/>
      <c r="G18" s="11"/>
      <c r="H18" s="11"/>
      <c r="I18" s="11"/>
      <c r="J18" s="11"/>
      <c r="K18" s="11"/>
      <c r="L18" s="9"/>
      <c r="M18" s="9"/>
      <c r="N18" s="9"/>
      <c r="O18" s="9"/>
      <c r="P18" s="9"/>
      <c r="Q18" s="11"/>
      <c r="R18" s="11"/>
      <c r="S18" s="11"/>
      <c r="T18" s="11"/>
      <c r="U18" s="11"/>
      <c r="V18" s="9"/>
      <c r="W18" s="9"/>
      <c r="X18" s="9"/>
      <c r="Y18" s="9"/>
      <c r="Z18" s="9"/>
      <c r="AA18" s="11"/>
      <c r="AB18" s="11"/>
      <c r="AC18" s="11"/>
      <c r="AD18" s="11"/>
      <c r="AE18" s="11"/>
      <c r="AF18" s="9"/>
      <c r="AG18" s="9"/>
      <c r="AH18" s="9"/>
      <c r="AI18" s="9"/>
      <c r="AJ18" s="9"/>
      <c r="AK18" s="11"/>
      <c r="AL18" s="11"/>
      <c r="AM18" s="11"/>
      <c r="AN18" s="11"/>
      <c r="AO18" s="11"/>
      <c r="AP18" s="9"/>
      <c r="AQ18" s="9"/>
      <c r="AR18" s="9"/>
      <c r="AS18" s="9"/>
      <c r="AT18" s="9"/>
      <c r="AU18" s="11"/>
      <c r="AV18" s="11"/>
      <c r="AW18" s="11"/>
      <c r="AX18" s="11"/>
      <c r="AY18" s="11"/>
      <c r="AZ18" s="9"/>
      <c r="BA18" s="9"/>
      <c r="BB18" s="9"/>
      <c r="BC18" s="9"/>
      <c r="BD18" s="9"/>
      <c r="BE18" s="11"/>
      <c r="BF18" s="11"/>
      <c r="BG18" s="11"/>
      <c r="BH18" s="11"/>
      <c r="BI18" s="11"/>
      <c r="BJ18" s="9"/>
      <c r="BK18" s="9"/>
      <c r="BL18" s="9"/>
      <c r="BM18" s="9"/>
      <c r="BN18" s="9"/>
      <c r="BO18" s="11"/>
      <c r="BP18" s="11"/>
      <c r="BQ18" s="11"/>
      <c r="BR18" s="11"/>
      <c r="BS18" s="11"/>
      <c r="BT18" s="9"/>
      <c r="BU18" s="9"/>
      <c r="BV18" s="9"/>
      <c r="BW18" s="9"/>
      <c r="BX18" s="9"/>
      <c r="BY18" s="11"/>
      <c r="BZ18" s="11"/>
      <c r="CA18" s="11"/>
      <c r="CB18" s="11"/>
      <c r="CC18" s="11"/>
      <c r="CD18" s="9"/>
      <c r="CE18" s="9"/>
      <c r="CF18" s="9"/>
      <c r="CG18" s="9"/>
      <c r="CH18" s="9"/>
      <c r="CI18" s="11"/>
      <c r="CJ18" s="11"/>
      <c r="CK18" s="11"/>
      <c r="CL18" s="11"/>
      <c r="CM18" s="11"/>
    </row>
    <row r="19" spans="1:91" ht="24" customHeight="1">
      <c r="A19" s="9"/>
      <c r="B19" s="10"/>
      <c r="C19" s="9"/>
      <c r="D19" s="9"/>
      <c r="E19" s="9"/>
      <c r="F19" s="9"/>
      <c r="G19" s="11"/>
      <c r="H19" s="11"/>
      <c r="I19" s="11"/>
      <c r="J19" s="11"/>
      <c r="K19" s="11"/>
      <c r="L19" s="9"/>
      <c r="M19" s="9"/>
      <c r="N19" s="9"/>
      <c r="O19" s="9"/>
      <c r="P19" s="9"/>
      <c r="Q19" s="11"/>
      <c r="R19" s="11"/>
      <c r="S19" s="11"/>
      <c r="T19" s="11"/>
      <c r="U19" s="11"/>
      <c r="V19" s="9"/>
      <c r="W19" s="9"/>
      <c r="X19" s="9"/>
      <c r="Y19" s="9"/>
      <c r="Z19" s="9"/>
      <c r="AA19" s="11"/>
      <c r="AB19" s="11"/>
      <c r="AC19" s="11"/>
      <c r="AD19" s="11"/>
      <c r="AE19" s="11"/>
      <c r="AF19" s="9"/>
      <c r="AG19" s="9"/>
      <c r="AH19" s="9"/>
      <c r="AI19" s="9"/>
      <c r="AJ19" s="9"/>
      <c r="AK19" s="11"/>
      <c r="AL19" s="11"/>
      <c r="AM19" s="11"/>
      <c r="AN19" s="11"/>
      <c r="AO19" s="11"/>
      <c r="AP19" s="9"/>
      <c r="AQ19" s="9"/>
      <c r="AR19" s="9"/>
      <c r="AS19" s="9"/>
      <c r="AT19" s="9"/>
      <c r="AU19" s="11"/>
      <c r="AV19" s="11"/>
      <c r="AW19" s="11"/>
      <c r="AX19" s="11"/>
      <c r="AY19" s="11"/>
      <c r="AZ19" s="9"/>
      <c r="BA19" s="9"/>
      <c r="BB19" s="9"/>
      <c r="BC19" s="9"/>
      <c r="BD19" s="9"/>
      <c r="BE19" s="11"/>
      <c r="BF19" s="11"/>
      <c r="BG19" s="11"/>
      <c r="BH19" s="11"/>
      <c r="BI19" s="11"/>
      <c r="BJ19" s="9"/>
      <c r="BK19" s="9"/>
      <c r="BL19" s="9"/>
      <c r="BM19" s="9"/>
      <c r="BN19" s="9"/>
      <c r="BO19" s="11"/>
      <c r="BP19" s="11"/>
      <c r="BQ19" s="11"/>
      <c r="BR19" s="11"/>
      <c r="BS19" s="11"/>
      <c r="BT19" s="9"/>
      <c r="BU19" s="9"/>
      <c r="BV19" s="9"/>
      <c r="BW19" s="9"/>
      <c r="BX19" s="9"/>
      <c r="BY19" s="11"/>
      <c r="BZ19" s="11"/>
      <c r="CA19" s="11"/>
      <c r="CB19" s="11"/>
      <c r="CC19" s="11"/>
      <c r="CD19" s="9"/>
      <c r="CE19" s="9"/>
      <c r="CF19" s="9"/>
      <c r="CG19" s="9"/>
      <c r="CH19" s="9"/>
      <c r="CI19" s="11"/>
      <c r="CJ19" s="11"/>
      <c r="CK19" s="11"/>
      <c r="CL19" s="11"/>
      <c r="CM19" s="11"/>
    </row>
    <row r="20" spans="1:91" ht="24" customHeight="1">
      <c r="A20" s="9"/>
      <c r="B20" s="10"/>
      <c r="C20" s="9"/>
      <c r="D20" s="9"/>
      <c r="E20" s="9"/>
      <c r="F20" s="9"/>
      <c r="G20" s="11"/>
      <c r="H20" s="11"/>
      <c r="I20" s="11"/>
      <c r="J20" s="11"/>
      <c r="K20" s="11"/>
      <c r="L20" s="9"/>
      <c r="M20" s="9"/>
      <c r="N20" s="9"/>
      <c r="O20" s="9"/>
      <c r="P20" s="9"/>
      <c r="Q20" s="11"/>
      <c r="R20" s="11"/>
      <c r="S20" s="11"/>
      <c r="T20" s="11"/>
      <c r="U20" s="11"/>
      <c r="V20" s="9"/>
      <c r="W20" s="9"/>
      <c r="X20" s="9"/>
      <c r="Y20" s="9"/>
      <c r="Z20" s="9"/>
      <c r="AA20" s="11"/>
      <c r="AB20" s="11"/>
      <c r="AC20" s="11"/>
      <c r="AD20" s="11"/>
      <c r="AE20" s="11"/>
      <c r="AF20" s="9"/>
      <c r="AG20" s="9"/>
      <c r="AH20" s="9"/>
      <c r="AI20" s="9"/>
      <c r="AJ20" s="9"/>
      <c r="AK20" s="11"/>
      <c r="AL20" s="11"/>
      <c r="AM20" s="11"/>
      <c r="AN20" s="11"/>
      <c r="AO20" s="11"/>
      <c r="AP20" s="9"/>
      <c r="AQ20" s="9"/>
      <c r="AR20" s="9"/>
      <c r="AS20" s="9"/>
      <c r="AT20" s="9"/>
      <c r="AU20" s="11"/>
      <c r="AV20" s="11"/>
      <c r="AW20" s="11"/>
      <c r="AX20" s="11"/>
      <c r="AY20" s="11"/>
      <c r="AZ20" s="9"/>
      <c r="BA20" s="9"/>
      <c r="BB20" s="9"/>
      <c r="BC20" s="9"/>
      <c r="BD20" s="9"/>
      <c r="BE20" s="11"/>
      <c r="BF20" s="11"/>
      <c r="BG20" s="11"/>
      <c r="BH20" s="11"/>
      <c r="BI20" s="11"/>
      <c r="BJ20" s="9"/>
      <c r="BK20" s="9"/>
      <c r="BL20" s="9"/>
      <c r="BM20" s="9"/>
      <c r="BN20" s="9"/>
      <c r="BO20" s="11"/>
      <c r="BP20" s="11"/>
      <c r="BQ20" s="11"/>
      <c r="BR20" s="11"/>
      <c r="BS20" s="11"/>
      <c r="BT20" s="9"/>
      <c r="BU20" s="9"/>
      <c r="BV20" s="9"/>
      <c r="BW20" s="9"/>
      <c r="BX20" s="9"/>
      <c r="BY20" s="11"/>
      <c r="BZ20" s="11"/>
      <c r="CA20" s="11"/>
      <c r="CB20" s="11"/>
      <c r="CC20" s="11"/>
      <c r="CD20" s="9"/>
      <c r="CE20" s="9"/>
      <c r="CF20" s="9"/>
      <c r="CG20" s="9"/>
      <c r="CH20" s="9"/>
      <c r="CI20" s="11"/>
      <c r="CJ20" s="11"/>
      <c r="CK20" s="11"/>
      <c r="CL20" s="11"/>
      <c r="CM20" s="11"/>
    </row>
    <row r="21" spans="1:91" ht="24" customHeight="1">
      <c r="A21" s="9"/>
      <c r="B21" s="10"/>
      <c r="C21" s="9"/>
      <c r="D21" s="9"/>
      <c r="E21" s="9"/>
      <c r="F21" s="9"/>
      <c r="G21" s="11"/>
      <c r="H21" s="11"/>
      <c r="I21" s="11"/>
      <c r="J21" s="11"/>
      <c r="K21" s="11"/>
      <c r="L21" s="9"/>
      <c r="M21" s="9"/>
      <c r="N21" s="9"/>
      <c r="O21" s="9"/>
      <c r="P21" s="9"/>
      <c r="Q21" s="11"/>
      <c r="R21" s="11"/>
      <c r="S21" s="11"/>
      <c r="T21" s="11"/>
      <c r="U21" s="11"/>
      <c r="V21" s="9"/>
      <c r="W21" s="9"/>
      <c r="X21" s="9"/>
      <c r="Y21" s="9"/>
      <c r="Z21" s="9"/>
      <c r="AA21" s="11"/>
      <c r="AB21" s="11"/>
      <c r="AC21" s="11"/>
      <c r="AD21" s="11"/>
      <c r="AE21" s="11"/>
      <c r="AF21" s="9"/>
      <c r="AG21" s="9"/>
      <c r="AH21" s="9"/>
      <c r="AI21" s="9"/>
      <c r="AJ21" s="9"/>
      <c r="AK21" s="11"/>
      <c r="AL21" s="11"/>
      <c r="AM21" s="11"/>
      <c r="AN21" s="11"/>
      <c r="AO21" s="11"/>
      <c r="AP21" s="9"/>
      <c r="AQ21" s="9"/>
      <c r="AR21" s="9"/>
      <c r="AS21" s="9"/>
      <c r="AT21" s="9"/>
      <c r="AU21" s="11"/>
      <c r="AV21" s="11"/>
      <c r="AW21" s="11"/>
      <c r="AX21" s="11"/>
      <c r="AY21" s="11"/>
      <c r="AZ21" s="9"/>
      <c r="BA21" s="9"/>
      <c r="BB21" s="9"/>
      <c r="BC21" s="9"/>
      <c r="BD21" s="9"/>
      <c r="BE21" s="11"/>
      <c r="BF21" s="11"/>
      <c r="BG21" s="11"/>
      <c r="BH21" s="11"/>
      <c r="BI21" s="11"/>
      <c r="BJ21" s="9"/>
      <c r="BK21" s="9"/>
      <c r="BL21" s="9"/>
      <c r="BM21" s="9"/>
      <c r="BN21" s="9"/>
      <c r="BO21" s="11"/>
      <c r="BP21" s="11"/>
      <c r="BQ21" s="11"/>
      <c r="BR21" s="11"/>
      <c r="BS21" s="11"/>
      <c r="BT21" s="9"/>
      <c r="BU21" s="9"/>
      <c r="BV21" s="9"/>
      <c r="BW21" s="9"/>
      <c r="BX21" s="9"/>
      <c r="BY21" s="11"/>
      <c r="BZ21" s="11"/>
      <c r="CA21" s="11"/>
      <c r="CB21" s="11"/>
      <c r="CC21" s="11"/>
      <c r="CD21" s="9"/>
      <c r="CE21" s="9"/>
      <c r="CF21" s="9"/>
      <c r="CG21" s="9"/>
      <c r="CH21" s="9"/>
      <c r="CI21" s="11"/>
      <c r="CJ21" s="11"/>
      <c r="CK21" s="11"/>
      <c r="CL21" s="11"/>
      <c r="CM21" s="11"/>
    </row>
    <row r="22" spans="1:91" ht="24" customHeight="1">
      <c r="A22" s="9"/>
      <c r="B22" s="10"/>
      <c r="C22" s="9"/>
      <c r="D22" s="9"/>
      <c r="E22" s="9"/>
      <c r="F22" s="9"/>
      <c r="G22" s="11"/>
      <c r="H22" s="11"/>
      <c r="I22" s="11"/>
      <c r="J22" s="11"/>
      <c r="K22" s="11"/>
      <c r="L22" s="9"/>
      <c r="M22" s="9"/>
      <c r="N22" s="9"/>
      <c r="O22" s="9"/>
      <c r="P22" s="9"/>
      <c r="Q22" s="11"/>
      <c r="R22" s="11"/>
      <c r="S22" s="11"/>
      <c r="T22" s="11"/>
      <c r="U22" s="11"/>
      <c r="V22" s="9"/>
      <c r="W22" s="9"/>
      <c r="X22" s="9"/>
      <c r="Y22" s="9"/>
      <c r="Z22" s="9"/>
      <c r="AA22" s="11"/>
      <c r="AB22" s="11"/>
      <c r="AC22" s="11"/>
      <c r="AD22" s="11"/>
      <c r="AE22" s="11"/>
      <c r="AF22" s="9"/>
      <c r="AG22" s="9"/>
      <c r="AH22" s="9"/>
      <c r="AI22" s="9"/>
      <c r="AJ22" s="9"/>
      <c r="AK22" s="11"/>
      <c r="AL22" s="11"/>
      <c r="AM22" s="11"/>
      <c r="AN22" s="11"/>
      <c r="AO22" s="11"/>
      <c r="AP22" s="9"/>
      <c r="AQ22" s="9"/>
      <c r="AR22" s="9"/>
      <c r="AS22" s="9"/>
      <c r="AT22" s="9"/>
      <c r="AU22" s="11"/>
      <c r="AV22" s="11"/>
      <c r="AW22" s="11"/>
      <c r="AX22" s="11"/>
      <c r="AY22" s="11"/>
      <c r="AZ22" s="9"/>
      <c r="BA22" s="9"/>
      <c r="BB22" s="9"/>
      <c r="BC22" s="9"/>
      <c r="BD22" s="9"/>
      <c r="BE22" s="11"/>
      <c r="BF22" s="11"/>
      <c r="BG22" s="11"/>
      <c r="BH22" s="11"/>
      <c r="BI22" s="11"/>
      <c r="BJ22" s="9"/>
      <c r="BK22" s="9"/>
      <c r="BL22" s="9"/>
      <c r="BM22" s="9"/>
      <c r="BN22" s="9"/>
      <c r="BO22" s="11"/>
      <c r="BP22" s="11"/>
      <c r="BQ22" s="11"/>
      <c r="BR22" s="11"/>
      <c r="BS22" s="11"/>
      <c r="BT22" s="9"/>
      <c r="BU22" s="9"/>
      <c r="BV22" s="9"/>
      <c r="BW22" s="9"/>
      <c r="BX22" s="9"/>
      <c r="BY22" s="11"/>
      <c r="BZ22" s="11"/>
      <c r="CA22" s="11"/>
      <c r="CB22" s="11"/>
      <c r="CC22" s="11"/>
      <c r="CD22" s="9"/>
      <c r="CE22" s="9"/>
      <c r="CF22" s="9"/>
      <c r="CG22" s="9"/>
      <c r="CH22" s="9"/>
      <c r="CI22" s="11"/>
      <c r="CJ22" s="11"/>
      <c r="CK22" s="11"/>
      <c r="CL22" s="11"/>
      <c r="CM22" s="11"/>
    </row>
    <row r="23" spans="1:91" ht="24" customHeight="1">
      <c r="A23" s="9"/>
      <c r="B23" s="10"/>
      <c r="C23" s="9"/>
      <c r="D23" s="9"/>
      <c r="E23" s="9"/>
      <c r="F23" s="9"/>
      <c r="G23" s="11"/>
      <c r="H23" s="11"/>
      <c r="I23" s="11"/>
      <c r="J23" s="11"/>
      <c r="K23" s="11"/>
      <c r="L23" s="9"/>
      <c r="M23" s="9"/>
      <c r="N23" s="9"/>
      <c r="O23" s="9"/>
      <c r="P23" s="9"/>
      <c r="Q23" s="11"/>
      <c r="R23" s="11"/>
      <c r="S23" s="11"/>
      <c r="T23" s="11"/>
      <c r="U23" s="11"/>
      <c r="V23" s="9"/>
      <c r="W23" s="9"/>
      <c r="X23" s="9"/>
      <c r="Y23" s="9"/>
      <c r="Z23" s="9"/>
      <c r="AA23" s="11"/>
      <c r="AB23" s="11"/>
      <c r="AC23" s="11"/>
      <c r="AD23" s="11"/>
      <c r="AE23" s="11"/>
      <c r="AF23" s="9"/>
      <c r="AG23" s="9"/>
      <c r="AH23" s="9"/>
      <c r="AI23" s="9"/>
      <c r="AJ23" s="9"/>
      <c r="AK23" s="11"/>
      <c r="AL23" s="11"/>
      <c r="AM23" s="11"/>
      <c r="AN23" s="11"/>
      <c r="AO23" s="11"/>
      <c r="AP23" s="9"/>
      <c r="AQ23" s="9"/>
      <c r="AR23" s="9"/>
      <c r="AS23" s="9"/>
      <c r="AT23" s="9"/>
      <c r="AU23" s="11"/>
      <c r="AV23" s="11"/>
      <c r="AW23" s="11"/>
      <c r="AX23" s="11"/>
      <c r="AY23" s="11"/>
      <c r="AZ23" s="9"/>
      <c r="BA23" s="9"/>
      <c r="BB23" s="9"/>
      <c r="BC23" s="9"/>
      <c r="BD23" s="9"/>
      <c r="BE23" s="11"/>
      <c r="BF23" s="11"/>
      <c r="BG23" s="11"/>
      <c r="BH23" s="11"/>
      <c r="BI23" s="11"/>
      <c r="BJ23" s="9"/>
      <c r="BK23" s="9"/>
      <c r="BL23" s="9"/>
      <c r="BM23" s="9"/>
      <c r="BN23" s="9"/>
      <c r="BO23" s="11"/>
      <c r="BP23" s="11"/>
      <c r="BQ23" s="11"/>
      <c r="BR23" s="11"/>
      <c r="BS23" s="11"/>
      <c r="BT23" s="9"/>
      <c r="BU23" s="9"/>
      <c r="BV23" s="9"/>
      <c r="BW23" s="9"/>
      <c r="BX23" s="9"/>
      <c r="BY23" s="11"/>
      <c r="BZ23" s="11"/>
      <c r="CA23" s="11"/>
      <c r="CB23" s="11"/>
      <c r="CC23" s="11"/>
      <c r="CD23" s="9"/>
      <c r="CE23" s="9"/>
      <c r="CF23" s="9"/>
      <c r="CG23" s="9"/>
      <c r="CH23" s="9"/>
      <c r="CI23" s="11"/>
      <c r="CJ23" s="11"/>
      <c r="CK23" s="11"/>
      <c r="CL23" s="11"/>
      <c r="CM23" s="11"/>
    </row>
    <row r="24" spans="1:91" ht="24" customHeight="1">
      <c r="A24" s="9"/>
      <c r="B24" s="10"/>
      <c r="C24" s="9"/>
      <c r="D24" s="9"/>
      <c r="E24" s="9"/>
      <c r="F24" s="9"/>
      <c r="G24" s="11"/>
      <c r="H24" s="11"/>
      <c r="I24" s="11"/>
      <c r="J24" s="11"/>
      <c r="K24" s="11"/>
      <c r="L24" s="9"/>
      <c r="M24" s="9"/>
      <c r="N24" s="9"/>
      <c r="O24" s="9"/>
      <c r="P24" s="9"/>
      <c r="Q24" s="11"/>
      <c r="R24" s="11"/>
      <c r="S24" s="11"/>
      <c r="T24" s="11"/>
      <c r="U24" s="11"/>
      <c r="V24" s="9"/>
      <c r="W24" s="9"/>
      <c r="X24" s="9"/>
      <c r="Y24" s="9"/>
      <c r="Z24" s="9"/>
      <c r="AA24" s="11"/>
      <c r="AB24" s="11"/>
      <c r="AC24" s="11"/>
      <c r="AD24" s="11"/>
      <c r="AE24" s="11"/>
      <c r="AF24" s="9"/>
      <c r="AG24" s="9"/>
      <c r="AH24" s="9"/>
      <c r="AI24" s="9"/>
      <c r="AJ24" s="9"/>
      <c r="AK24" s="11"/>
      <c r="AL24" s="11"/>
      <c r="AM24" s="11"/>
      <c r="AN24" s="11"/>
      <c r="AO24" s="11"/>
      <c r="AP24" s="9"/>
      <c r="AQ24" s="9"/>
      <c r="AR24" s="9"/>
      <c r="AS24" s="9"/>
      <c r="AT24" s="9"/>
      <c r="AU24" s="11"/>
      <c r="AV24" s="11"/>
      <c r="AW24" s="11"/>
      <c r="AX24" s="11"/>
      <c r="AY24" s="11"/>
      <c r="AZ24" s="9"/>
      <c r="BA24" s="9"/>
      <c r="BB24" s="9"/>
      <c r="BC24" s="9"/>
      <c r="BD24" s="9"/>
      <c r="BE24" s="11"/>
      <c r="BF24" s="11"/>
      <c r="BG24" s="11"/>
      <c r="BH24" s="11"/>
      <c r="BI24" s="11"/>
      <c r="BJ24" s="9"/>
      <c r="BK24" s="9"/>
      <c r="BL24" s="9"/>
      <c r="BM24" s="9"/>
      <c r="BN24" s="9"/>
      <c r="BO24" s="11"/>
      <c r="BP24" s="11"/>
      <c r="BQ24" s="11"/>
      <c r="BR24" s="11"/>
      <c r="BS24" s="11"/>
      <c r="BT24" s="9"/>
      <c r="BU24" s="9"/>
      <c r="BV24" s="9"/>
      <c r="BW24" s="9"/>
      <c r="BX24" s="9"/>
      <c r="BY24" s="11"/>
      <c r="BZ24" s="11"/>
      <c r="CA24" s="11"/>
      <c r="CB24" s="11"/>
      <c r="CC24" s="11"/>
      <c r="CD24" s="9"/>
      <c r="CE24" s="9"/>
      <c r="CF24" s="9"/>
      <c r="CG24" s="9"/>
      <c r="CH24" s="9"/>
      <c r="CI24" s="11"/>
      <c r="CJ24" s="11"/>
      <c r="CK24" s="11"/>
      <c r="CL24" s="11"/>
      <c r="CM24" s="11"/>
    </row>
    <row r="25" spans="1:91" ht="24" customHeight="1">
      <c r="A25" s="9"/>
      <c r="B25" s="10"/>
      <c r="C25" s="9"/>
      <c r="D25" s="9"/>
      <c r="E25" s="9"/>
      <c r="F25" s="9"/>
      <c r="G25" s="11"/>
      <c r="H25" s="11"/>
      <c r="I25" s="11"/>
      <c r="J25" s="11"/>
      <c r="K25" s="11"/>
      <c r="L25" s="9"/>
      <c r="M25" s="9"/>
      <c r="N25" s="9"/>
      <c r="O25" s="9"/>
      <c r="P25" s="9"/>
      <c r="Q25" s="11"/>
      <c r="R25" s="11"/>
      <c r="S25" s="11"/>
      <c r="T25" s="11"/>
      <c r="U25" s="11"/>
      <c r="V25" s="9"/>
      <c r="W25" s="9"/>
      <c r="X25" s="9"/>
      <c r="Y25" s="9"/>
      <c r="Z25" s="9"/>
      <c r="AA25" s="11"/>
      <c r="AB25" s="11"/>
      <c r="AC25" s="11"/>
      <c r="AD25" s="11"/>
      <c r="AE25" s="11"/>
      <c r="AF25" s="9"/>
      <c r="AG25" s="9"/>
      <c r="AH25" s="9"/>
      <c r="AI25" s="9"/>
      <c r="AJ25" s="9"/>
      <c r="AK25" s="11"/>
      <c r="AL25" s="11"/>
      <c r="AM25" s="11"/>
      <c r="AN25" s="11"/>
      <c r="AO25" s="11"/>
      <c r="AP25" s="9"/>
      <c r="AQ25" s="9"/>
      <c r="AR25" s="9"/>
      <c r="AS25" s="9"/>
      <c r="AT25" s="9"/>
      <c r="AU25" s="11"/>
      <c r="AV25" s="11"/>
      <c r="AW25" s="11"/>
      <c r="AX25" s="11"/>
      <c r="AY25" s="11"/>
      <c r="AZ25" s="9"/>
      <c r="BA25" s="9"/>
      <c r="BB25" s="9"/>
      <c r="BC25" s="9"/>
      <c r="BD25" s="9"/>
      <c r="BE25" s="11"/>
      <c r="BF25" s="11"/>
      <c r="BG25" s="11"/>
      <c r="BH25" s="11"/>
      <c r="BI25" s="11"/>
      <c r="BJ25" s="9"/>
      <c r="BK25" s="9"/>
      <c r="BL25" s="9"/>
      <c r="BM25" s="9"/>
      <c r="BN25" s="9"/>
      <c r="BO25" s="11"/>
      <c r="BP25" s="11"/>
      <c r="BQ25" s="11"/>
      <c r="BR25" s="11"/>
      <c r="BS25" s="11"/>
      <c r="BT25" s="9"/>
      <c r="BU25" s="9"/>
      <c r="BV25" s="9"/>
      <c r="BW25" s="9"/>
      <c r="BX25" s="9"/>
      <c r="BY25" s="11"/>
      <c r="BZ25" s="11"/>
      <c r="CA25" s="11"/>
      <c r="CB25" s="11"/>
      <c r="CC25" s="11"/>
      <c r="CD25" s="9"/>
      <c r="CE25" s="9"/>
      <c r="CF25" s="9"/>
      <c r="CG25" s="9"/>
      <c r="CH25" s="9"/>
      <c r="CI25" s="11"/>
      <c r="CJ25" s="11"/>
      <c r="CK25" s="11"/>
      <c r="CL25" s="11"/>
      <c r="CM25" s="11"/>
    </row>
    <row r="26" spans="1:91" ht="24" customHeight="1">
      <c r="A26" s="9"/>
      <c r="B26" s="10"/>
      <c r="C26" s="9"/>
      <c r="D26" s="9"/>
      <c r="E26" s="9"/>
      <c r="F26" s="9"/>
      <c r="G26" s="11"/>
      <c r="H26" s="11"/>
      <c r="I26" s="11"/>
      <c r="J26" s="11"/>
      <c r="K26" s="11"/>
      <c r="L26" s="9"/>
      <c r="M26" s="9"/>
      <c r="N26" s="9"/>
      <c r="O26" s="9"/>
      <c r="P26" s="9"/>
      <c r="Q26" s="11"/>
      <c r="R26" s="11"/>
      <c r="S26" s="11"/>
      <c r="T26" s="11"/>
      <c r="U26" s="11"/>
      <c r="V26" s="9"/>
      <c r="W26" s="9"/>
      <c r="X26" s="9"/>
      <c r="Y26" s="9"/>
      <c r="Z26" s="9"/>
      <c r="AA26" s="11"/>
      <c r="AB26" s="11"/>
      <c r="AC26" s="11"/>
      <c r="AD26" s="11"/>
      <c r="AE26" s="11"/>
      <c r="AF26" s="9"/>
      <c r="AG26" s="9"/>
      <c r="AH26" s="9"/>
      <c r="AI26" s="9"/>
      <c r="AJ26" s="9"/>
      <c r="AK26" s="11"/>
      <c r="AL26" s="11"/>
      <c r="AM26" s="11"/>
      <c r="AN26" s="11"/>
      <c r="AO26" s="11"/>
      <c r="AP26" s="9"/>
      <c r="AQ26" s="9"/>
      <c r="AR26" s="9"/>
      <c r="AS26" s="9"/>
      <c r="AT26" s="9"/>
      <c r="AU26" s="11"/>
      <c r="AV26" s="11"/>
      <c r="AW26" s="11"/>
      <c r="AX26" s="11"/>
      <c r="AY26" s="11"/>
      <c r="AZ26" s="9"/>
      <c r="BA26" s="9"/>
      <c r="BB26" s="9"/>
      <c r="BC26" s="9"/>
      <c r="BD26" s="9"/>
      <c r="BE26" s="11"/>
      <c r="BF26" s="11"/>
      <c r="BG26" s="11"/>
      <c r="BH26" s="11"/>
      <c r="BI26" s="11"/>
      <c r="BJ26" s="9"/>
      <c r="BK26" s="9"/>
      <c r="BL26" s="9"/>
      <c r="BM26" s="9"/>
      <c r="BN26" s="9"/>
      <c r="BO26" s="11"/>
      <c r="BP26" s="11"/>
      <c r="BQ26" s="11"/>
      <c r="BR26" s="11"/>
      <c r="BS26" s="11"/>
      <c r="BT26" s="9"/>
      <c r="BU26" s="9"/>
      <c r="BV26" s="9"/>
      <c r="BW26" s="9"/>
      <c r="BX26" s="9"/>
      <c r="BY26" s="11"/>
      <c r="BZ26" s="11"/>
      <c r="CA26" s="11"/>
      <c r="CB26" s="11"/>
      <c r="CC26" s="11"/>
      <c r="CD26" s="9"/>
      <c r="CE26" s="9"/>
      <c r="CF26" s="9"/>
      <c r="CG26" s="9"/>
      <c r="CH26" s="9"/>
      <c r="CI26" s="11"/>
      <c r="CJ26" s="11"/>
      <c r="CK26" s="11"/>
      <c r="CL26" s="11"/>
      <c r="CM26" s="11"/>
    </row>
    <row r="27" spans="1:91" ht="24" customHeight="1">
      <c r="A27" s="9"/>
      <c r="B27" s="10"/>
      <c r="C27" s="9"/>
      <c r="D27" s="9"/>
      <c r="E27" s="9"/>
      <c r="F27" s="9"/>
      <c r="G27" s="11"/>
      <c r="H27" s="11"/>
      <c r="I27" s="11"/>
      <c r="J27" s="11"/>
      <c r="K27" s="11"/>
      <c r="L27" s="9"/>
      <c r="M27" s="9"/>
      <c r="N27" s="9"/>
      <c r="O27" s="9"/>
      <c r="P27" s="9"/>
      <c r="Q27" s="11"/>
      <c r="R27" s="11"/>
      <c r="S27" s="11"/>
      <c r="T27" s="11"/>
      <c r="U27" s="11"/>
      <c r="V27" s="9"/>
      <c r="W27" s="9"/>
      <c r="X27" s="9"/>
      <c r="Y27" s="9"/>
      <c r="Z27" s="9"/>
      <c r="AA27" s="11"/>
      <c r="AB27" s="11"/>
      <c r="AC27" s="11"/>
      <c r="AD27" s="11"/>
      <c r="AE27" s="11"/>
      <c r="AF27" s="9"/>
      <c r="AG27" s="9"/>
      <c r="AH27" s="9"/>
      <c r="AI27" s="9"/>
      <c r="AJ27" s="9"/>
      <c r="AK27" s="11"/>
      <c r="AL27" s="11"/>
      <c r="AM27" s="11"/>
      <c r="AN27" s="11"/>
      <c r="AO27" s="11"/>
      <c r="AP27" s="9"/>
      <c r="AQ27" s="9"/>
      <c r="AR27" s="9"/>
      <c r="AS27" s="9"/>
      <c r="AT27" s="9"/>
      <c r="AU27" s="11"/>
      <c r="AV27" s="11"/>
      <c r="AW27" s="11"/>
      <c r="AX27" s="11"/>
      <c r="AY27" s="11"/>
      <c r="AZ27" s="9"/>
      <c r="BA27" s="9"/>
      <c r="BB27" s="9"/>
      <c r="BC27" s="9"/>
      <c r="BD27" s="9"/>
      <c r="BE27" s="11"/>
      <c r="BF27" s="11"/>
      <c r="BG27" s="11"/>
      <c r="BH27" s="11"/>
      <c r="BI27" s="11"/>
      <c r="BJ27" s="9"/>
      <c r="BK27" s="9"/>
      <c r="BL27" s="9"/>
      <c r="BM27" s="9"/>
      <c r="BN27" s="9"/>
      <c r="BO27" s="11"/>
      <c r="BP27" s="11"/>
      <c r="BQ27" s="11"/>
      <c r="BR27" s="11"/>
      <c r="BS27" s="11"/>
      <c r="BT27" s="9"/>
      <c r="BU27" s="9"/>
      <c r="BV27" s="9"/>
      <c r="BW27" s="9"/>
      <c r="BX27" s="9"/>
      <c r="BY27" s="11"/>
      <c r="BZ27" s="11"/>
      <c r="CA27" s="11"/>
      <c r="CB27" s="11"/>
      <c r="CC27" s="11"/>
      <c r="CD27" s="9"/>
      <c r="CE27" s="9"/>
      <c r="CF27" s="9"/>
      <c r="CG27" s="9"/>
      <c r="CH27" s="9"/>
      <c r="CI27" s="11"/>
      <c r="CJ27" s="11"/>
      <c r="CK27" s="11"/>
      <c r="CL27" s="11"/>
      <c r="CM27" s="11"/>
    </row>
    <row r="28" spans="1:91" ht="24" customHeight="1">
      <c r="A28" s="9"/>
      <c r="B28" s="10"/>
      <c r="C28" s="9"/>
      <c r="D28" s="9"/>
      <c r="E28" s="9"/>
      <c r="F28" s="9"/>
      <c r="G28" s="11"/>
      <c r="H28" s="11"/>
      <c r="I28" s="11"/>
      <c r="J28" s="11"/>
      <c r="K28" s="11"/>
      <c r="L28" s="9"/>
      <c r="M28" s="9"/>
      <c r="N28" s="9"/>
      <c r="O28" s="9"/>
      <c r="P28" s="9"/>
      <c r="Q28" s="11"/>
      <c r="R28" s="11"/>
      <c r="S28" s="11"/>
      <c r="T28" s="11"/>
      <c r="U28" s="11"/>
      <c r="V28" s="9"/>
      <c r="W28" s="9"/>
      <c r="X28" s="9"/>
      <c r="Y28" s="9"/>
      <c r="Z28" s="9"/>
      <c r="AA28" s="11"/>
      <c r="AB28" s="11"/>
      <c r="AC28" s="11"/>
      <c r="AD28" s="11"/>
      <c r="AE28" s="11"/>
      <c r="AF28" s="9"/>
      <c r="AG28" s="9"/>
      <c r="AH28" s="9"/>
      <c r="AI28" s="9"/>
      <c r="AJ28" s="9"/>
      <c r="AK28" s="11"/>
      <c r="AL28" s="11"/>
      <c r="AM28" s="11"/>
      <c r="AN28" s="11"/>
      <c r="AO28" s="11"/>
      <c r="AP28" s="9"/>
      <c r="AQ28" s="9"/>
      <c r="AR28" s="9"/>
      <c r="AS28" s="9"/>
      <c r="AT28" s="9"/>
      <c r="AU28" s="11"/>
      <c r="AV28" s="11"/>
      <c r="AW28" s="11"/>
      <c r="AX28" s="11"/>
      <c r="AY28" s="11"/>
      <c r="AZ28" s="9"/>
      <c r="BA28" s="9"/>
      <c r="BB28" s="9"/>
      <c r="BC28" s="9"/>
      <c r="BD28" s="9"/>
      <c r="BE28" s="11"/>
      <c r="BF28" s="11"/>
      <c r="BG28" s="11"/>
      <c r="BH28" s="11"/>
      <c r="BI28" s="11"/>
      <c r="BJ28" s="9"/>
      <c r="BK28" s="9"/>
      <c r="BL28" s="9"/>
      <c r="BM28" s="9"/>
      <c r="BN28" s="9"/>
      <c r="BO28" s="11"/>
      <c r="BP28" s="11"/>
      <c r="BQ28" s="11"/>
      <c r="BR28" s="11"/>
      <c r="BS28" s="11"/>
      <c r="BT28" s="9"/>
      <c r="BU28" s="9"/>
      <c r="BV28" s="9"/>
      <c r="BW28" s="9"/>
      <c r="BX28" s="9"/>
      <c r="BY28" s="11"/>
      <c r="BZ28" s="11"/>
      <c r="CA28" s="11"/>
      <c r="CB28" s="11"/>
      <c r="CC28" s="11"/>
      <c r="CD28" s="9"/>
      <c r="CE28" s="9"/>
      <c r="CF28" s="9"/>
      <c r="CG28" s="9"/>
      <c r="CH28" s="9"/>
      <c r="CI28" s="11"/>
      <c r="CJ28" s="11"/>
      <c r="CK28" s="11"/>
      <c r="CL28" s="11"/>
      <c r="CM28" s="11"/>
    </row>
    <row r="29" spans="1:91" ht="24" customHeight="1">
      <c r="A29" s="9"/>
      <c r="B29" s="10"/>
      <c r="C29" s="9"/>
      <c r="D29" s="9"/>
      <c r="E29" s="9"/>
      <c r="F29" s="9"/>
      <c r="G29" s="11"/>
      <c r="H29" s="11"/>
      <c r="I29" s="11"/>
      <c r="J29" s="11"/>
      <c r="K29" s="11"/>
      <c r="L29" s="9"/>
      <c r="M29" s="9"/>
      <c r="N29" s="9"/>
      <c r="O29" s="9"/>
      <c r="P29" s="9"/>
      <c r="Q29" s="11"/>
      <c r="R29" s="11"/>
      <c r="S29" s="11"/>
      <c r="T29" s="11"/>
      <c r="U29" s="11"/>
      <c r="V29" s="9"/>
      <c r="W29" s="9"/>
      <c r="X29" s="9"/>
      <c r="Y29" s="9"/>
      <c r="Z29" s="9"/>
      <c r="AA29" s="11"/>
      <c r="AB29" s="11"/>
      <c r="AC29" s="11"/>
      <c r="AD29" s="11"/>
      <c r="AE29" s="11"/>
      <c r="AF29" s="9"/>
      <c r="AG29" s="9"/>
      <c r="AH29" s="9"/>
      <c r="AI29" s="9"/>
      <c r="AJ29" s="9"/>
      <c r="AK29" s="11"/>
      <c r="AL29" s="11"/>
      <c r="AM29" s="11"/>
      <c r="AN29" s="11"/>
      <c r="AO29" s="11"/>
      <c r="AP29" s="9"/>
      <c r="AQ29" s="9"/>
      <c r="AR29" s="9"/>
      <c r="AS29" s="9"/>
      <c r="AT29" s="9"/>
      <c r="AU29" s="11"/>
      <c r="AV29" s="11"/>
      <c r="AW29" s="11"/>
      <c r="AX29" s="11"/>
      <c r="AY29" s="11"/>
      <c r="AZ29" s="9"/>
      <c r="BA29" s="9"/>
      <c r="BB29" s="9"/>
      <c r="BC29" s="9"/>
      <c r="BD29" s="9"/>
      <c r="BE29" s="11"/>
      <c r="BF29" s="11"/>
      <c r="BG29" s="11"/>
      <c r="BH29" s="11"/>
      <c r="BI29" s="11"/>
      <c r="BJ29" s="9"/>
      <c r="BK29" s="9"/>
      <c r="BL29" s="9"/>
      <c r="BM29" s="9"/>
      <c r="BN29" s="9"/>
      <c r="BO29" s="11"/>
      <c r="BP29" s="11"/>
      <c r="BQ29" s="11"/>
      <c r="BR29" s="11"/>
      <c r="BS29" s="11"/>
      <c r="BT29" s="9"/>
      <c r="BU29" s="9"/>
      <c r="BV29" s="9"/>
      <c r="BW29" s="9"/>
      <c r="BX29" s="9"/>
      <c r="BY29" s="11"/>
      <c r="BZ29" s="11"/>
      <c r="CA29" s="11"/>
      <c r="CB29" s="11"/>
      <c r="CC29" s="11"/>
      <c r="CD29" s="9"/>
      <c r="CE29" s="9"/>
      <c r="CF29" s="9"/>
      <c r="CG29" s="9"/>
      <c r="CH29" s="9"/>
      <c r="CI29" s="11"/>
      <c r="CJ29" s="11"/>
      <c r="CK29" s="11"/>
      <c r="CL29" s="11"/>
      <c r="CM29" s="11"/>
    </row>
    <row r="33" spans="1:97" s="15" customFormat="1" ht="24" customHeight="1">
      <c r="A33" s="13"/>
      <c r="B33" s="40" t="s">
        <v>376</v>
      </c>
      <c r="C33" s="40"/>
      <c r="D33" s="40"/>
      <c r="E33" s="40"/>
      <c r="F33" s="14"/>
      <c r="G33" s="40" t="s">
        <v>377</v>
      </c>
      <c r="H33" s="40"/>
      <c r="I33" s="40"/>
      <c r="J33" s="40"/>
      <c r="K33" s="40"/>
      <c r="L33" s="40"/>
      <c r="M33" s="40"/>
      <c r="N33" s="40"/>
      <c r="O33" s="40"/>
      <c r="P33" s="40"/>
      <c r="Q33" s="14"/>
      <c r="R33" s="40" t="s">
        <v>378</v>
      </c>
      <c r="S33" s="40"/>
      <c r="T33" s="40"/>
      <c r="U33" s="40"/>
      <c r="V33" s="14"/>
      <c r="W33" s="40" t="s">
        <v>379</v>
      </c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13"/>
      <c r="BM33" s="14"/>
      <c r="BN33" s="41" t="s">
        <v>380</v>
      </c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3"/>
    </row>
    <row r="34" spans="1:97" s="19" customFormat="1" ht="24" customHeight="1">
      <c r="A34" s="16"/>
      <c r="B34" s="36" t="s">
        <v>98</v>
      </c>
      <c r="C34" s="37" t="s">
        <v>381</v>
      </c>
      <c r="D34" s="36" t="s">
        <v>112</v>
      </c>
      <c r="E34" s="37" t="s">
        <v>381</v>
      </c>
      <c r="F34" s="18"/>
      <c r="G34" s="16" t="s">
        <v>382</v>
      </c>
      <c r="H34" s="17" t="s">
        <v>381</v>
      </c>
      <c r="I34" s="16" t="s">
        <v>383</v>
      </c>
      <c r="J34" s="17" t="s">
        <v>381</v>
      </c>
      <c r="K34" s="16" t="s">
        <v>384</v>
      </c>
      <c r="L34" s="17" t="s">
        <v>381</v>
      </c>
      <c r="M34" s="16" t="s">
        <v>385</v>
      </c>
      <c r="N34" s="17" t="s">
        <v>381</v>
      </c>
      <c r="O34" s="16" t="s">
        <v>386</v>
      </c>
      <c r="P34" s="17" t="s">
        <v>381</v>
      </c>
      <c r="Q34" s="18"/>
      <c r="R34" s="16" t="s">
        <v>98</v>
      </c>
      <c r="S34" s="17" t="s">
        <v>381</v>
      </c>
      <c r="T34" s="16" t="s">
        <v>112</v>
      </c>
      <c r="U34" s="17" t="s">
        <v>381</v>
      </c>
      <c r="V34" s="18"/>
      <c r="W34" s="16" t="s">
        <v>122</v>
      </c>
      <c r="X34" s="17" t="s">
        <v>381</v>
      </c>
      <c r="Y34" s="16" t="s">
        <v>387</v>
      </c>
      <c r="Z34" s="17" t="s">
        <v>381</v>
      </c>
      <c r="AA34" s="16" t="s">
        <v>388</v>
      </c>
      <c r="AB34" s="17" t="s">
        <v>381</v>
      </c>
      <c r="AC34" s="16" t="s">
        <v>309</v>
      </c>
      <c r="AD34" s="17" t="s">
        <v>381</v>
      </c>
      <c r="AE34" s="16" t="s">
        <v>389</v>
      </c>
      <c r="AF34" s="17" t="s">
        <v>381</v>
      </c>
      <c r="AG34" s="16" t="s">
        <v>390</v>
      </c>
      <c r="AH34" s="17" t="s">
        <v>381</v>
      </c>
      <c r="AI34" s="16" t="s">
        <v>146</v>
      </c>
      <c r="AJ34" s="17" t="s">
        <v>381</v>
      </c>
      <c r="AK34" s="16" t="s">
        <v>391</v>
      </c>
      <c r="AL34" s="17" t="s">
        <v>381</v>
      </c>
      <c r="AM34" s="16" t="s">
        <v>392</v>
      </c>
      <c r="AN34" s="17" t="s">
        <v>381</v>
      </c>
      <c r="AO34" s="16" t="s">
        <v>393</v>
      </c>
      <c r="AP34" s="17" t="s">
        <v>381</v>
      </c>
      <c r="AQ34" s="16" t="s">
        <v>394</v>
      </c>
      <c r="AR34" s="17" t="s">
        <v>381</v>
      </c>
      <c r="AS34" s="16" t="s">
        <v>395</v>
      </c>
      <c r="AT34" s="17" t="s">
        <v>381</v>
      </c>
      <c r="AU34" s="16" t="s">
        <v>396</v>
      </c>
      <c r="AV34" s="17" t="s">
        <v>381</v>
      </c>
      <c r="AW34" s="16" t="s">
        <v>397</v>
      </c>
      <c r="AX34" s="17" t="s">
        <v>381</v>
      </c>
      <c r="AY34" s="16" t="s">
        <v>329</v>
      </c>
      <c r="AZ34" s="17" t="s">
        <v>381</v>
      </c>
      <c r="BA34" s="16" t="s">
        <v>398</v>
      </c>
      <c r="BB34" s="17" t="s">
        <v>381</v>
      </c>
      <c r="BC34" s="16" t="s">
        <v>399</v>
      </c>
      <c r="BD34" s="17" t="s">
        <v>381</v>
      </c>
      <c r="BE34" s="16" t="s">
        <v>400</v>
      </c>
      <c r="BF34" s="17" t="s">
        <v>381</v>
      </c>
      <c r="BG34" s="16" t="s">
        <v>314</v>
      </c>
      <c r="BH34" s="17" t="s">
        <v>381</v>
      </c>
      <c r="BI34" s="16" t="s">
        <v>401</v>
      </c>
      <c r="BJ34" s="17" t="s">
        <v>381</v>
      </c>
      <c r="BK34" s="16" t="s">
        <v>402</v>
      </c>
      <c r="BL34" s="17" t="s">
        <v>381</v>
      </c>
      <c r="BM34" s="18"/>
      <c r="BN34" s="16" t="s">
        <v>403</v>
      </c>
      <c r="BO34" s="17" t="s">
        <v>381</v>
      </c>
      <c r="BP34" s="16" t="s">
        <v>404</v>
      </c>
      <c r="BQ34" s="17" t="s">
        <v>381</v>
      </c>
      <c r="BR34" s="16" t="s">
        <v>405</v>
      </c>
      <c r="BS34" s="17" t="s">
        <v>381</v>
      </c>
      <c r="BT34" s="16" t="s">
        <v>406</v>
      </c>
      <c r="BU34" s="17" t="s">
        <v>381</v>
      </c>
      <c r="BV34" s="16" t="s">
        <v>407</v>
      </c>
      <c r="BW34" s="17" t="s">
        <v>381</v>
      </c>
      <c r="BX34" s="16" t="s">
        <v>408</v>
      </c>
      <c r="BY34" s="17" t="s">
        <v>381</v>
      </c>
      <c r="BZ34" s="16" t="s">
        <v>409</v>
      </c>
      <c r="CA34" s="17" t="s">
        <v>381</v>
      </c>
      <c r="CB34" s="16" t="s">
        <v>410</v>
      </c>
      <c r="CC34" s="17" t="s">
        <v>381</v>
      </c>
      <c r="CD34" s="16" t="s">
        <v>411</v>
      </c>
      <c r="CE34" s="17" t="s">
        <v>381</v>
      </c>
      <c r="CF34" s="16" t="s">
        <v>329</v>
      </c>
      <c r="CG34" s="17" t="s">
        <v>381</v>
      </c>
      <c r="CH34" s="16" t="s">
        <v>412</v>
      </c>
      <c r="CI34" s="17" t="s">
        <v>381</v>
      </c>
      <c r="CJ34" s="16" t="s">
        <v>413</v>
      </c>
      <c r="CK34" s="17" t="s">
        <v>381</v>
      </c>
      <c r="CL34" s="16" t="s">
        <v>414</v>
      </c>
      <c r="CM34" s="17" t="s">
        <v>381</v>
      </c>
      <c r="CN34" s="16" t="s">
        <v>415</v>
      </c>
      <c r="CO34" s="17" t="s">
        <v>381</v>
      </c>
      <c r="CP34" s="16" t="s">
        <v>416</v>
      </c>
      <c r="CQ34" s="17" t="s">
        <v>381</v>
      </c>
      <c r="CR34" s="16" t="s">
        <v>402</v>
      </c>
      <c r="CS34" s="17" t="s">
        <v>381</v>
      </c>
    </row>
    <row r="35" spans="1:97" ht="24" customHeight="1">
      <c r="A35" s="20" t="s">
        <v>417</v>
      </c>
      <c r="B35" s="39">
        <v>10</v>
      </c>
      <c r="C35" s="38">
        <f>B35/10</f>
        <v>1</v>
      </c>
      <c r="D35" s="39">
        <f>COUNTIF(G$3:G$29,"No")</f>
        <v>0</v>
      </c>
      <c r="E35" s="38">
        <f>D35/10</f>
        <v>0</v>
      </c>
      <c r="F35" s="23"/>
      <c r="G35" s="21">
        <f>COUNTIF(H$3:H$29,"En 5 o menos%.")</f>
        <v>0</v>
      </c>
      <c r="H35" s="22">
        <f>G35/12</f>
        <v>0</v>
      </c>
      <c r="I35" s="21">
        <f>COUNTIF(H$3:H$29,"Entre 5% y 25%")</f>
        <v>0</v>
      </c>
      <c r="J35" s="22">
        <f>I35/12</f>
        <v>0</v>
      </c>
      <c r="K35" s="21">
        <f>COUNTIF(H$3:H$29,"Entre 25% y 50%")</f>
        <v>1</v>
      </c>
      <c r="L35" s="22">
        <f>K35/12</f>
        <v>0.08333333333333333</v>
      </c>
      <c r="M35" s="21">
        <f>COUNTIF(H$3:H$29,"Entre 50% y 75%.")</f>
        <v>1</v>
      </c>
      <c r="N35" s="22">
        <f>M35/12</f>
        <v>0.08333333333333333</v>
      </c>
      <c r="O35" s="21">
        <f>COUNTIF(H$3:H$29,"En 75% o más.")</f>
        <v>2</v>
      </c>
      <c r="P35" s="22">
        <f>O35/12</f>
        <v>0.16666666666666666</v>
      </c>
      <c r="Q35" s="23"/>
      <c r="R35" s="21">
        <f>COUNTIF(I$3:I$29,"Sí")</f>
        <v>9</v>
      </c>
      <c r="S35" s="22">
        <f>R35/B35</f>
        <v>0.9</v>
      </c>
      <c r="T35" s="21">
        <f>COUNTIF(I$3:I$29,"No")</f>
        <v>1</v>
      </c>
      <c r="U35" s="22">
        <f>T35/B35</f>
        <v>0.1</v>
      </c>
      <c r="V35" s="23"/>
      <c r="W35" s="21">
        <f>COUNTIF($J$3:$J$29,"Asignaciones*")</f>
        <v>2</v>
      </c>
      <c r="X35" s="22">
        <f>W35/25</f>
        <v>0.08</v>
      </c>
      <c r="Y35" s="21">
        <f>COUNTIF($J$3:$J$29,"*Asist*")</f>
        <v>6</v>
      </c>
      <c r="Z35" s="22">
        <f>Y35/25</f>
        <v>0.24</v>
      </c>
      <c r="AA35" s="21">
        <f>COUNTIF($J$3:$J$29,"*Chats*")</f>
        <v>0</v>
      </c>
      <c r="AB35" s="22">
        <f>AA35/25</f>
        <v>0</v>
      </c>
      <c r="AC35" s="21">
        <f>COUNTIF($J$3:$J$29,"*Debates*")</f>
        <v>7</v>
      </c>
      <c r="AD35" s="22">
        <f>AC35/25</f>
        <v>0.28</v>
      </c>
      <c r="AE35" s="21">
        <f>COUNTIF($J$3:$J$29,"*Aplicac*")</f>
        <v>2</v>
      </c>
      <c r="AF35" s="22">
        <f>AE35/25</f>
        <v>0.08</v>
      </c>
      <c r="AG35" s="21">
        <f>COUNTIF($J$3:$J$29,"*Ensayo*")</f>
        <v>4</v>
      </c>
      <c r="AH35" s="22">
        <f>AG35/25</f>
        <v>0.16</v>
      </c>
      <c r="AI35" s="21">
        <f>COUNTIF($J$3:$J$29,"*Exámenes*")</f>
        <v>4</v>
      </c>
      <c r="AJ35" s="22">
        <f>AI35/25</f>
        <v>0.16</v>
      </c>
      <c r="AK35" s="21">
        <f>COUNTIF($J$3:$J$29,"*Experimento*")</f>
        <v>0</v>
      </c>
      <c r="AL35" s="22">
        <f>AK35/25</f>
        <v>0</v>
      </c>
      <c r="AM35" s="21">
        <f>COUNTIF($J$3:$J$29,"*Foro*")</f>
        <v>3</v>
      </c>
      <c r="AN35" s="22">
        <f>AM35/25</f>
        <v>0.12</v>
      </c>
      <c r="AO35" s="21">
        <f>COUNTIF($J$3:$J$29,"*Investigación,*")</f>
        <v>0</v>
      </c>
      <c r="AP35" s="22">
        <f>AO35/25</f>
        <v>0</v>
      </c>
      <c r="AQ35" s="21">
        <f>COUNTIF($J$3:$J$29,"*Biblio*")</f>
        <v>3</v>
      </c>
      <c r="AR35" s="22">
        <f>AQ35/25</f>
        <v>0.12</v>
      </c>
      <c r="AS35" s="21">
        <f>COUNTIF($J$3:$J$29,"*Campo*")</f>
        <v>0</v>
      </c>
      <c r="AT35" s="22">
        <f>AS35/25</f>
        <v>0</v>
      </c>
      <c r="AU35" s="21">
        <f>COUNTIF($J$3:$J$29,"*Paneles*")</f>
        <v>0</v>
      </c>
      <c r="AV35" s="22">
        <f>AU35/25</f>
        <v>0</v>
      </c>
      <c r="AW35" s="21">
        <f>COUNTIF($J$3:$J$29,"*Partici*")</f>
        <v>5</v>
      </c>
      <c r="AX35" s="22">
        <f>AW35/25</f>
        <v>0.2</v>
      </c>
      <c r="AY35" s="21">
        <f>COUNTIF($J$3:$J$29,"*Port*")</f>
        <v>0</v>
      </c>
      <c r="AZ35" s="22">
        <f>AY35/25</f>
        <v>0</v>
      </c>
      <c r="BA35" s="21">
        <f>COUNTIF($J$3:$J$29,"*Orales*")</f>
        <v>0</v>
      </c>
      <c r="BB35" s="22">
        <f>BA35/25</f>
        <v>0</v>
      </c>
      <c r="BC35" s="21">
        <f>COUNTIF($J$3:$J$29,"*Propuesta*")</f>
        <v>2</v>
      </c>
      <c r="BD35" s="22">
        <f>BC35/25</f>
        <v>0.08</v>
      </c>
      <c r="BE35" s="21">
        <f>COUNTIF($J$3:$J$29,"*Pruebas*")</f>
        <v>2</v>
      </c>
      <c r="BF35" s="22">
        <f>BE35/25</f>
        <v>0.08</v>
      </c>
      <c r="BG35" s="21">
        <f>COUNTIF($J$3:$J$29,"*Refl*")</f>
        <v>1</v>
      </c>
      <c r="BH35" s="22">
        <f>BG35/25</f>
        <v>0.04</v>
      </c>
      <c r="BI35" s="21">
        <f>COUNTIF($J$3:$J$29,"*Comunitario*")</f>
        <v>0</v>
      </c>
      <c r="BJ35" s="22">
        <f>BI35/25</f>
        <v>0</v>
      </c>
      <c r="BK35" s="21">
        <f>COUNTIF($J$3:$J$29,"*Encuesta*")</f>
        <v>0</v>
      </c>
      <c r="BL35" s="22">
        <f>BK35/25</f>
        <v>0</v>
      </c>
      <c r="BM35" s="23"/>
      <c r="BN35" s="21">
        <f>COUNTIF($K$3:$K$29,"*Encuesta*")</f>
        <v>1</v>
      </c>
      <c r="BO35" s="22">
        <f>BN35/25</f>
        <v>0.04</v>
      </c>
      <c r="BP35" s="21">
        <f>COUNTIF($K$3:$K$29,"*activi*")</f>
        <v>0</v>
      </c>
      <c r="BQ35" s="22">
        <f>BP35/25</f>
        <v>0</v>
      </c>
      <c r="BR35" s="21">
        <f>COUNTIF($K$3:$K$29,"*notas*")</f>
        <v>7</v>
      </c>
      <c r="BS35" s="22">
        <f>BR35/25</f>
        <v>0.28</v>
      </c>
      <c r="BT35" s="21">
        <f>COUNTIF($K$3:$K$29,"*examen,*")</f>
        <v>6</v>
      </c>
      <c r="BU35" s="22">
        <f>BT35/25</f>
        <v>0.24</v>
      </c>
      <c r="BV35" s="21">
        <f>COUNTIF($K$3:$K$29,"*est*")</f>
        <v>6</v>
      </c>
      <c r="BW35" s="22">
        <f>BV35/25</f>
        <v>0.24</v>
      </c>
      <c r="BX35" s="21">
        <f>COUNTIF($K$3:$K$29,"*Lista*")</f>
        <v>0</v>
      </c>
      <c r="BY35" s="22">
        <f>BX35/25</f>
        <v>0</v>
      </c>
      <c r="BZ35" s="21">
        <f>COUNTIF($K$3:$K$29,"*Mapa*")</f>
        <v>0</v>
      </c>
      <c r="CA35" s="22">
        <f>BZ35/25</f>
        <v>0</v>
      </c>
      <c r="CB35" s="21">
        <f>COUNTIF($K$3:$K$29,"*Organiz*")</f>
        <v>0</v>
      </c>
      <c r="CC35" s="22">
        <f>CB35/25</f>
        <v>0</v>
      </c>
      <c r="CD35" s="21">
        <f>COUNTIF($K$3:$K$29,"*parafraseo*")</f>
        <v>2</v>
      </c>
      <c r="CE35" s="22">
        <f>CD35/25</f>
        <v>0.08</v>
      </c>
      <c r="CF35" s="21">
        <f>COUNTIF($K$3:$K$29,"*Porta*")</f>
        <v>0</v>
      </c>
      <c r="CG35" s="22">
        <f>CF35/25</f>
        <v>0</v>
      </c>
      <c r="CH35" s="21">
        <f>COUNTIF($K$3:$K$29,"*post*")</f>
        <v>3</v>
      </c>
      <c r="CI35" s="22">
        <f>CH35/25</f>
        <v>0.12</v>
      </c>
      <c r="CJ35" s="21">
        <f>COUNTIF($K$3:$K$29,"*abierta*")</f>
        <v>7</v>
      </c>
      <c r="CK35" s="22">
        <f>CJ35/25</f>
        <v>0.28</v>
      </c>
      <c r="CL35" s="21">
        <f>COUNTIF($K$3:$K$29,"*confuso*")</f>
        <v>1</v>
      </c>
      <c r="CM35" s="22">
        <f>CL35/25</f>
        <v>0.04</v>
      </c>
      <c r="CN35" s="21">
        <f>COUNTIF($K$3:$K$29,"*escrita*")</f>
        <v>3</v>
      </c>
      <c r="CO35" s="22">
        <f>CN35/25</f>
        <v>0.12</v>
      </c>
      <c r="CP35" s="21">
        <f>COUNTIF($K$3:$K$29,"*Resumen*")</f>
        <v>2</v>
      </c>
      <c r="CQ35" s="22">
        <f>CP35/25</f>
        <v>0.08</v>
      </c>
      <c r="CR35" s="21">
        <f>COUNTIF($K$3:$K$29,"*Otra*")</f>
        <v>0</v>
      </c>
      <c r="CS35" s="22">
        <f>CR35/25</f>
        <v>0</v>
      </c>
    </row>
    <row r="36" spans="1:97" ht="24" customHeight="1">
      <c r="A36" s="20" t="s">
        <v>418</v>
      </c>
      <c r="B36" s="39">
        <f>COUNTIF(L$3:L$14,"Sí")</f>
        <v>9</v>
      </c>
      <c r="C36" s="38">
        <f>B36/10</f>
        <v>0.9</v>
      </c>
      <c r="D36" s="39">
        <f>COUNTIF(L$3:L$29,"No")</f>
        <v>1</v>
      </c>
      <c r="E36" s="38">
        <f aca="true" t="shared" si="0" ref="E36:E51">D36/10</f>
        <v>0.1</v>
      </c>
      <c r="F36" s="23"/>
      <c r="G36" s="21">
        <f>COUNTIF(M$3:M$29,"En 5 o menos%.")</f>
        <v>0</v>
      </c>
      <c r="H36" s="22">
        <f aca="true" t="shared" si="1" ref="H36:H51">G36/12</f>
        <v>0</v>
      </c>
      <c r="I36" s="21">
        <f>COUNTIF(M$3:M$29,"Entre 5% y 25%")</f>
        <v>1</v>
      </c>
      <c r="J36" s="22">
        <f aca="true" t="shared" si="2" ref="J36:J51">I36/12</f>
        <v>0.08333333333333333</v>
      </c>
      <c r="K36" s="21">
        <f>COUNTIF(M$3:M$29,"Entre 25% y 50%")</f>
        <v>2</v>
      </c>
      <c r="L36" s="22">
        <f aca="true" t="shared" si="3" ref="L36:L51">K36/12</f>
        <v>0.16666666666666666</v>
      </c>
      <c r="M36" s="21">
        <f>COUNTIF(M$3:M$29,"Entre 50% y 75%.")</f>
        <v>0</v>
      </c>
      <c r="N36" s="22">
        <f aca="true" t="shared" si="4" ref="N36:N51">M36/12</f>
        <v>0</v>
      </c>
      <c r="O36" s="21">
        <f>COUNTIF(M$3:M$29,"En 75% o más.")</f>
        <v>6</v>
      </c>
      <c r="P36" s="22">
        <f>O36/12</f>
        <v>0.5</v>
      </c>
      <c r="Q36" s="23"/>
      <c r="R36" s="21">
        <f>COUNTIF(N$3:N$29,"Sí")</f>
        <v>8</v>
      </c>
      <c r="S36" s="22">
        <f aca="true" t="shared" si="5" ref="S36:S51">R36/B36</f>
        <v>0.8888888888888888</v>
      </c>
      <c r="T36" s="21">
        <f>COUNTIF(N$3:N$29,"No")</f>
        <v>1</v>
      </c>
      <c r="U36" s="22">
        <f aca="true" t="shared" si="6" ref="U36:U51">T36/B36</f>
        <v>0.1111111111111111</v>
      </c>
      <c r="V36" s="23"/>
      <c r="W36" s="21">
        <f>COUNTIF($O$3:$O$29,"Asignaciones*")</f>
        <v>6</v>
      </c>
      <c r="X36" s="22">
        <f aca="true" t="shared" si="7" ref="X36:X51">W36/25</f>
        <v>0.24</v>
      </c>
      <c r="Y36" s="21">
        <f>COUNTIF($O$3:$O$29,"*Asist*")</f>
        <v>0</v>
      </c>
      <c r="Z36" s="22">
        <f aca="true" t="shared" si="8" ref="Z36:Z51">Y36/25</f>
        <v>0</v>
      </c>
      <c r="AA36" s="21">
        <f>COUNTIF($O$3:$O$29,"*Chats*")</f>
        <v>0</v>
      </c>
      <c r="AB36" s="22">
        <f aca="true" t="shared" si="9" ref="AB36:AB51">AA36/25</f>
        <v>0</v>
      </c>
      <c r="AC36" s="21">
        <f>COUNTIF($O$3:$O$29,"*Debates*")</f>
        <v>0</v>
      </c>
      <c r="AD36" s="22">
        <f aca="true" t="shared" si="10" ref="AD36:AD51">AC36/25</f>
        <v>0</v>
      </c>
      <c r="AE36" s="21">
        <f>COUNTIF($O$3:$O$29,"*Aplicac*")</f>
        <v>1</v>
      </c>
      <c r="AF36" s="22">
        <f aca="true" t="shared" si="11" ref="AF36:AF51">AE36/25</f>
        <v>0.04</v>
      </c>
      <c r="AG36" s="21">
        <f>COUNTIF($O$3:$O$29,"*Ensayo*")</f>
        <v>5</v>
      </c>
      <c r="AH36" s="22">
        <f aca="true" t="shared" si="12" ref="AH36:AH51">AG36/25</f>
        <v>0.2</v>
      </c>
      <c r="AI36" s="21">
        <f>COUNTIF($O$3:$O$29,"*Exámenes*")</f>
        <v>2</v>
      </c>
      <c r="AJ36" s="22">
        <f aca="true" t="shared" si="13" ref="AJ36:AJ51">AI36/25</f>
        <v>0.08</v>
      </c>
      <c r="AK36" s="21">
        <f>COUNTIF($O$3:$O$29,"*Experimento*")</f>
        <v>0</v>
      </c>
      <c r="AL36" s="22">
        <f aca="true" t="shared" si="14" ref="AL36:AL51">AK36/25</f>
        <v>0</v>
      </c>
      <c r="AM36" s="21">
        <f>COUNTIF($O$3:$O$29,"*Foro*")</f>
        <v>2</v>
      </c>
      <c r="AN36" s="22">
        <f aca="true" t="shared" si="15" ref="AN36:AN51">AM36/25</f>
        <v>0.08</v>
      </c>
      <c r="AO36" s="21">
        <f>COUNTIF($O$3:$O$29,"*Investigación,*")</f>
        <v>1</v>
      </c>
      <c r="AP36" s="22">
        <f aca="true" t="shared" si="16" ref="AP36:AP51">AO36/25</f>
        <v>0.04</v>
      </c>
      <c r="AQ36" s="21">
        <f>COUNTIF($O$3:$O$29,"*Biblio*")</f>
        <v>3</v>
      </c>
      <c r="AR36" s="22">
        <f aca="true" t="shared" si="17" ref="AR36:AR51">AQ36/25</f>
        <v>0.12</v>
      </c>
      <c r="AS36" s="21">
        <f>COUNTIF($O$3:$O$29,"*Campo*")</f>
        <v>0</v>
      </c>
      <c r="AT36" s="22">
        <f aca="true" t="shared" si="18" ref="AT36:AT51">AS36/25</f>
        <v>0</v>
      </c>
      <c r="AU36" s="21">
        <f>COUNTIF($O$3:$O$29,"*Paneles*")</f>
        <v>0</v>
      </c>
      <c r="AV36" s="22">
        <f aca="true" t="shared" si="19" ref="AV36:AV51">AU36/25</f>
        <v>0</v>
      </c>
      <c r="AW36" s="21">
        <f>COUNTIF($O$3:$O$29,"*Partici*")</f>
        <v>3</v>
      </c>
      <c r="AX36" s="22">
        <f aca="true" t="shared" si="20" ref="AX36:AX51">AW36/25</f>
        <v>0.12</v>
      </c>
      <c r="AY36" s="21">
        <f>COUNTIF($O$3:$O$29,"*Port*")</f>
        <v>0</v>
      </c>
      <c r="AZ36" s="22">
        <f aca="true" t="shared" si="21" ref="AZ36:AZ51">AY36/25</f>
        <v>0</v>
      </c>
      <c r="BA36" s="21">
        <f>COUNTIF($O$3:$O$29,"*Orales*")</f>
        <v>0</v>
      </c>
      <c r="BB36" s="22">
        <f aca="true" t="shared" si="22" ref="BB36:BB51">BA36/25</f>
        <v>0</v>
      </c>
      <c r="BC36" s="21">
        <f>COUNTIF($O$3:$O$29,"*Propuesta*")</f>
        <v>3</v>
      </c>
      <c r="BD36" s="22">
        <f aca="true" t="shared" si="23" ref="BD36:BD51">BC36/25</f>
        <v>0.12</v>
      </c>
      <c r="BE36" s="21">
        <f>COUNTIF($O$3:$O$29,"*Pruebas*")</f>
        <v>1</v>
      </c>
      <c r="BF36" s="22">
        <f aca="true" t="shared" si="24" ref="BF36:BF51">BE36/25</f>
        <v>0.04</v>
      </c>
      <c r="BG36" s="21">
        <f>COUNTIF($O$3:$O$29,"*Refl*")</f>
        <v>0</v>
      </c>
      <c r="BH36" s="22">
        <f aca="true" t="shared" si="25" ref="BH36:BH51">BG36/25</f>
        <v>0</v>
      </c>
      <c r="BI36" s="21">
        <f>COUNTIF($O$3:$O$29,"*Comunitario*")</f>
        <v>0</v>
      </c>
      <c r="BJ36" s="22">
        <f aca="true" t="shared" si="26" ref="BJ36:BJ51">BI36/25</f>
        <v>0</v>
      </c>
      <c r="BK36" s="21">
        <f>COUNTIF($O$3:$O$29,"*Otra*")</f>
        <v>0</v>
      </c>
      <c r="BL36" s="22">
        <f aca="true" t="shared" si="27" ref="BL36:BL51">BK36/25</f>
        <v>0</v>
      </c>
      <c r="BM36" s="23"/>
      <c r="BN36" s="21">
        <f>COUNTIF($P$3:$P$29,"*Encuesta*")</f>
        <v>0</v>
      </c>
      <c r="BO36" s="22">
        <f aca="true" t="shared" si="28" ref="BO36:BO51">BN36/25</f>
        <v>0</v>
      </c>
      <c r="BP36" s="21">
        <f>COUNTIF($P$3:$P$29,"*activi*")</f>
        <v>0</v>
      </c>
      <c r="BQ36" s="22">
        <f aca="true" t="shared" si="29" ref="BQ36:BQ51">BP36/25</f>
        <v>0</v>
      </c>
      <c r="BR36" s="21">
        <f>COUNTIF($P$3:$P$29,"*notas*")</f>
        <v>5</v>
      </c>
      <c r="BS36" s="22">
        <f aca="true" t="shared" si="30" ref="BS36:BS51">BR36/25</f>
        <v>0.2</v>
      </c>
      <c r="BT36" s="21">
        <f>COUNTIF($P$3:$P$29,"*examen,*")</f>
        <v>3</v>
      </c>
      <c r="BU36" s="22">
        <f aca="true" t="shared" si="31" ref="BU36:BU51">BT36/25</f>
        <v>0.12</v>
      </c>
      <c r="BV36" s="21">
        <f>COUNTIF($P$3:$P$29,"*est*")</f>
        <v>1</v>
      </c>
      <c r="BW36" s="22">
        <f aca="true" t="shared" si="32" ref="BW36:BW51">BV36/25</f>
        <v>0.04</v>
      </c>
      <c r="BX36" s="21">
        <f>COUNTIF($P$3:$P$29,"*Lista*")</f>
        <v>0</v>
      </c>
      <c r="BY36" s="22">
        <f aca="true" t="shared" si="33" ref="BY36:BY51">BX36/25</f>
        <v>0</v>
      </c>
      <c r="BZ36" s="21">
        <f>COUNTIF($P$3:$P$29,"*Mapa*")</f>
        <v>0</v>
      </c>
      <c r="CA36" s="22">
        <f aca="true" t="shared" si="34" ref="CA36:CA51">BZ36/25</f>
        <v>0</v>
      </c>
      <c r="CB36" s="21">
        <f>COUNTIF($P$3:$P$29,"*Organiz*")</f>
        <v>0</v>
      </c>
      <c r="CC36" s="22">
        <f aca="true" t="shared" si="35" ref="CC36:CC51">CB36/25</f>
        <v>0</v>
      </c>
      <c r="CD36" s="21">
        <f>COUNTIF($P$3:$P$29,"*parafraseo*")</f>
        <v>0</v>
      </c>
      <c r="CE36" s="22">
        <f aca="true" t="shared" si="36" ref="CE36:CE51">CD36/25</f>
        <v>0</v>
      </c>
      <c r="CF36" s="21">
        <f>COUNTIF($P$3:$P$29,"*Porta*")</f>
        <v>0</v>
      </c>
      <c r="CG36" s="22">
        <f aca="true" t="shared" si="37" ref="CG36:CG51">CF36/25</f>
        <v>0</v>
      </c>
      <c r="CH36" s="21">
        <f>COUNTIF($P$3:$P$29,"*post*")</f>
        <v>2</v>
      </c>
      <c r="CI36" s="22">
        <f aca="true" t="shared" si="38" ref="CI36:CI51">CH36/25</f>
        <v>0.08</v>
      </c>
      <c r="CJ36" s="21">
        <f>COUNTIF($P$3:$P$29,"*abierta*")</f>
        <v>3</v>
      </c>
      <c r="CK36" s="22">
        <f aca="true" t="shared" si="39" ref="CK36:CK51">CJ36/25</f>
        <v>0.12</v>
      </c>
      <c r="CL36" s="21">
        <f>COUNTIF($P$3:$P$29,"*confuso*")</f>
        <v>1</v>
      </c>
      <c r="CM36" s="22">
        <f aca="true" t="shared" si="40" ref="CM36:CM51">CL36/25</f>
        <v>0.04</v>
      </c>
      <c r="CN36" s="21">
        <f>COUNTIF($P$3:$P$29,"*escrita*")</f>
        <v>3</v>
      </c>
      <c r="CO36" s="22">
        <f aca="true" t="shared" si="41" ref="CO36:CO51">CN36/25</f>
        <v>0.12</v>
      </c>
      <c r="CP36" s="21">
        <f>COUNTIF($P$3:$P$29,"*Resumen*")</f>
        <v>1</v>
      </c>
      <c r="CQ36" s="22">
        <f aca="true" t="shared" si="42" ref="CQ36:CQ51">CP36/25</f>
        <v>0.04</v>
      </c>
      <c r="CR36" s="21">
        <f>COUNTIF($P$3:$P$29,"*Otra*")</f>
        <v>0</v>
      </c>
      <c r="CS36" s="22">
        <f aca="true" t="shared" si="43" ref="CS36:CS51">CR36/25</f>
        <v>0</v>
      </c>
    </row>
    <row r="37" spans="1:97" ht="24" customHeight="1">
      <c r="A37" s="24" t="s">
        <v>419</v>
      </c>
      <c r="B37" s="39">
        <f>COUNTIF(Q$3:Q$14,"Sí")</f>
        <v>10</v>
      </c>
      <c r="C37" s="38">
        <f>B37/10</f>
        <v>1</v>
      </c>
      <c r="D37" s="39">
        <f>COUNTIF(Q$3:Q$29,"No")</f>
        <v>0</v>
      </c>
      <c r="E37" s="38">
        <f t="shared" si="0"/>
        <v>0</v>
      </c>
      <c r="F37" s="23"/>
      <c r="G37" s="21">
        <f>COUNTIF(R$3:R$29,"En 5 o menos%.")</f>
        <v>0</v>
      </c>
      <c r="H37" s="22">
        <f t="shared" si="1"/>
        <v>0</v>
      </c>
      <c r="I37" s="21">
        <f>COUNTIF(R$3:R$29,"Entre 5% y 25%")</f>
        <v>0</v>
      </c>
      <c r="J37" s="22">
        <f t="shared" si="2"/>
        <v>0</v>
      </c>
      <c r="K37" s="21">
        <f>COUNTIF(R$3:R$29,"Entre 25% y 50%")</f>
        <v>0</v>
      </c>
      <c r="L37" s="22">
        <f t="shared" si="3"/>
        <v>0</v>
      </c>
      <c r="M37" s="21">
        <f>COUNTIF(R$3:R$29,"Entre 50% y 75%.")</f>
        <v>2</v>
      </c>
      <c r="N37" s="22">
        <f t="shared" si="4"/>
        <v>0.16666666666666666</v>
      </c>
      <c r="O37" s="21">
        <f>COUNTIF(R$3:R$29,"En 75% o más.")</f>
        <v>8</v>
      </c>
      <c r="P37" s="22">
        <f aca="true" t="shared" si="44" ref="P37:P51">O37/12</f>
        <v>0.6666666666666666</v>
      </c>
      <c r="Q37" s="23"/>
      <c r="R37" s="21">
        <f>COUNTIF(S$3:S$29,"Sí")</f>
        <v>10</v>
      </c>
      <c r="S37" s="22">
        <f t="shared" si="5"/>
        <v>1</v>
      </c>
      <c r="T37" s="21">
        <f>COUNTIF(S$3:S$29,"No")</f>
        <v>0</v>
      </c>
      <c r="U37" s="22">
        <f t="shared" si="6"/>
        <v>0</v>
      </c>
      <c r="V37" s="23"/>
      <c r="W37" s="21">
        <f>COUNTIF($T$3:$T$29,"Asignaciones*")</f>
        <v>4</v>
      </c>
      <c r="X37" s="22">
        <f t="shared" si="7"/>
        <v>0.16</v>
      </c>
      <c r="Y37" s="21">
        <f>COUNTIF($T$3:$T$29,"*Asist*")</f>
        <v>2</v>
      </c>
      <c r="Z37" s="22">
        <f t="shared" si="8"/>
        <v>0.08</v>
      </c>
      <c r="AA37" s="21">
        <f>COUNTIF($T$3:$T$29,"*Chats*")</f>
        <v>0</v>
      </c>
      <c r="AB37" s="22">
        <f t="shared" si="9"/>
        <v>0</v>
      </c>
      <c r="AC37" s="21">
        <f>COUNTIF($T$3:$T$29,"*Debates*")</f>
        <v>5</v>
      </c>
      <c r="AD37" s="22">
        <f t="shared" si="10"/>
        <v>0.2</v>
      </c>
      <c r="AE37" s="21">
        <f>COUNTIF($T$3:$T$29,"*Aplicac*")</f>
        <v>2</v>
      </c>
      <c r="AF37" s="22">
        <f t="shared" si="11"/>
        <v>0.08</v>
      </c>
      <c r="AG37" s="21">
        <f>COUNTIF($T$3:$T$29,"*Ensayo*")</f>
        <v>7</v>
      </c>
      <c r="AH37" s="22">
        <f t="shared" si="12"/>
        <v>0.28</v>
      </c>
      <c r="AI37" s="21">
        <f>COUNTIF($T$3:$T$29,"*Exámenes*")</f>
        <v>5</v>
      </c>
      <c r="AJ37" s="22">
        <f t="shared" si="13"/>
        <v>0.2</v>
      </c>
      <c r="AK37" s="21">
        <f>COUNTIF($T$3:$T$29,"*Experimento*")</f>
        <v>0</v>
      </c>
      <c r="AL37" s="22">
        <f t="shared" si="14"/>
        <v>0</v>
      </c>
      <c r="AM37" s="21">
        <f>COUNTIF($T$3:$T$29,"*Foro*")</f>
        <v>1</v>
      </c>
      <c r="AN37" s="22">
        <f t="shared" si="15"/>
        <v>0.04</v>
      </c>
      <c r="AO37" s="21">
        <f>COUNTIF($T$3:$T$29,"*Investigación,*")</f>
        <v>2</v>
      </c>
      <c r="AP37" s="22">
        <f t="shared" si="16"/>
        <v>0.08</v>
      </c>
      <c r="AQ37" s="21">
        <f>COUNTIF($T$3:$T$29,"*Biblio*")</f>
        <v>3</v>
      </c>
      <c r="AR37" s="22">
        <f t="shared" si="17"/>
        <v>0.12</v>
      </c>
      <c r="AS37" s="21">
        <f>COUNTIF($T$3:$T$29,"*Campo*")</f>
        <v>0</v>
      </c>
      <c r="AT37" s="22">
        <f t="shared" si="18"/>
        <v>0</v>
      </c>
      <c r="AU37" s="21">
        <f>COUNTIF($T$3:$T$29,"*Paneles*")</f>
        <v>0</v>
      </c>
      <c r="AV37" s="22">
        <f t="shared" si="19"/>
        <v>0</v>
      </c>
      <c r="AW37" s="21">
        <f>COUNTIF($T$3:$T$29,"*Partici*")</f>
        <v>10</v>
      </c>
      <c r="AX37" s="22">
        <f t="shared" si="20"/>
        <v>0.4</v>
      </c>
      <c r="AY37" s="21">
        <f>COUNTIF($T$3:$T$29,"*Port*")</f>
        <v>0</v>
      </c>
      <c r="AZ37" s="22">
        <f t="shared" si="21"/>
        <v>0</v>
      </c>
      <c r="BA37" s="21">
        <f>COUNTIF($T$3:$T$29,"*Orales*")</f>
        <v>0</v>
      </c>
      <c r="BB37" s="22">
        <f t="shared" si="22"/>
        <v>0</v>
      </c>
      <c r="BC37" s="21">
        <f>COUNTIF($T$3:$T$29,"*Propuesta*")</f>
        <v>2</v>
      </c>
      <c r="BD37" s="22">
        <f t="shared" si="23"/>
        <v>0.08</v>
      </c>
      <c r="BE37" s="21">
        <f>COUNTIF($T$3:$T$29,"*Pruebas*")</f>
        <v>1</v>
      </c>
      <c r="BF37" s="22">
        <f t="shared" si="24"/>
        <v>0.04</v>
      </c>
      <c r="BG37" s="21">
        <f>COUNTIF($T$3:$T$29,"*Refl*")</f>
        <v>1</v>
      </c>
      <c r="BH37" s="22">
        <f t="shared" si="25"/>
        <v>0.04</v>
      </c>
      <c r="BI37" s="21">
        <f>COUNTIF($T$3:$T$29,"*Comunitario*")</f>
        <v>0</v>
      </c>
      <c r="BJ37" s="22">
        <f t="shared" si="26"/>
        <v>0</v>
      </c>
      <c r="BK37" s="21">
        <f>COUNTIF($T$3:$T$29,"*Otra*")</f>
        <v>0</v>
      </c>
      <c r="BL37" s="22">
        <f t="shared" si="27"/>
        <v>0</v>
      </c>
      <c r="BM37" s="23"/>
      <c r="BN37" s="21">
        <f>COUNTIF($U$3:$U$29,"*Encuesta*")</f>
        <v>0</v>
      </c>
      <c r="BO37" s="22">
        <f t="shared" si="28"/>
        <v>0</v>
      </c>
      <c r="BP37" s="21">
        <f>COUNTIF($U$3:$U$29,"*activi*")</f>
        <v>1</v>
      </c>
      <c r="BQ37" s="22">
        <f t="shared" si="29"/>
        <v>0.04</v>
      </c>
      <c r="BR37" s="21">
        <f>COUNTIF($U$3:$U$29,"*notas*")</f>
        <v>6</v>
      </c>
      <c r="BS37" s="22">
        <f t="shared" si="30"/>
        <v>0.24</v>
      </c>
      <c r="BT37" s="21">
        <f>COUNTIF($U$3:$U$29,"*examen,*")</f>
        <v>4</v>
      </c>
      <c r="BU37" s="22">
        <f t="shared" si="31"/>
        <v>0.16</v>
      </c>
      <c r="BV37" s="21">
        <f>COUNTIF($U$3:$U$29,"*est*")</f>
        <v>1</v>
      </c>
      <c r="BW37" s="22">
        <f t="shared" si="32"/>
        <v>0.04</v>
      </c>
      <c r="BX37" s="21">
        <f>COUNTIF($U$3:$U$29,"*Lista*")</f>
        <v>0</v>
      </c>
      <c r="BY37" s="22">
        <f t="shared" si="33"/>
        <v>0</v>
      </c>
      <c r="BZ37" s="21">
        <f>COUNTIF($U$3:$U$29,"*Mapa*")</f>
        <v>1</v>
      </c>
      <c r="CA37" s="22">
        <f t="shared" si="34"/>
        <v>0.04</v>
      </c>
      <c r="CB37" s="21">
        <f>COUNTIF($U$3:$U$29,"*Organiz*")</f>
        <v>1</v>
      </c>
      <c r="CC37" s="22">
        <f t="shared" si="35"/>
        <v>0.04</v>
      </c>
      <c r="CD37" s="21">
        <f>COUNTIF($U$3:$U$29,"*parafraseo*")</f>
        <v>1</v>
      </c>
      <c r="CE37" s="22">
        <f t="shared" si="36"/>
        <v>0.04</v>
      </c>
      <c r="CF37" s="21">
        <f>COUNTIF($U$3:$U$29,"*Porta*")</f>
        <v>0</v>
      </c>
      <c r="CG37" s="22">
        <f t="shared" si="37"/>
        <v>0</v>
      </c>
      <c r="CH37" s="21">
        <f>COUNTIF($U$3:$U$29,"*post*")</f>
        <v>2</v>
      </c>
      <c r="CI37" s="22">
        <f t="shared" si="38"/>
        <v>0.08</v>
      </c>
      <c r="CJ37" s="21">
        <f>COUNTIF($U$3:$U$29,"*abierta*")</f>
        <v>4</v>
      </c>
      <c r="CK37" s="22">
        <f t="shared" si="39"/>
        <v>0.16</v>
      </c>
      <c r="CL37" s="21">
        <f>COUNTIF($U$3:$U$29,"*confuso*")</f>
        <v>2</v>
      </c>
      <c r="CM37" s="22">
        <f t="shared" si="40"/>
        <v>0.08</v>
      </c>
      <c r="CN37" s="21">
        <f>COUNTIF($U$3:$U$29,"*escrita*")</f>
        <v>2</v>
      </c>
      <c r="CO37" s="22">
        <f t="shared" si="41"/>
        <v>0.08</v>
      </c>
      <c r="CP37" s="21">
        <f>COUNTIF($U$3:$U$29,"*Resumen*")</f>
        <v>2</v>
      </c>
      <c r="CQ37" s="22">
        <f t="shared" si="42"/>
        <v>0.08</v>
      </c>
      <c r="CR37" s="21">
        <f>COUNTIF($U$3:$U$29,"*Otra*")</f>
        <v>0</v>
      </c>
      <c r="CS37" s="22">
        <f t="shared" si="43"/>
        <v>0</v>
      </c>
    </row>
    <row r="38" spans="1:97" ht="24" customHeight="1">
      <c r="A38" s="20" t="s">
        <v>420</v>
      </c>
      <c r="B38" s="39">
        <f>COUNTIF(V$3:V$14,"Sí")</f>
        <v>10</v>
      </c>
      <c r="C38" s="38">
        <f>B38/10</f>
        <v>1</v>
      </c>
      <c r="D38" s="39">
        <f>COUNTIF(V$3:V$29,"No")</f>
        <v>0</v>
      </c>
      <c r="E38" s="38">
        <f t="shared" si="0"/>
        <v>0</v>
      </c>
      <c r="F38" s="23"/>
      <c r="G38" s="21">
        <f>COUNTIF(W$3:W$29,"En 5 o menos%.")</f>
        <v>0</v>
      </c>
      <c r="H38" s="22">
        <f t="shared" si="1"/>
        <v>0</v>
      </c>
      <c r="I38" s="21">
        <f>COUNTIF(W$3:W$29,"Entre 5% y 25%")</f>
        <v>0</v>
      </c>
      <c r="J38" s="22">
        <f t="shared" si="2"/>
        <v>0</v>
      </c>
      <c r="K38" s="21">
        <f>COUNTIF(W$3:W$29,"Entre 25% y 50%")</f>
        <v>3</v>
      </c>
      <c r="L38" s="22">
        <f t="shared" si="3"/>
        <v>0.25</v>
      </c>
      <c r="M38" s="21">
        <f>COUNTIF(W$3:W$29,"Entre 50% y 75%.")</f>
        <v>5</v>
      </c>
      <c r="N38" s="22">
        <f t="shared" si="4"/>
        <v>0.4166666666666667</v>
      </c>
      <c r="O38" s="21">
        <f>COUNTIF(W$3:W$29,"En 75% o más.")</f>
        <v>2</v>
      </c>
      <c r="P38" s="22">
        <f t="shared" si="44"/>
        <v>0.16666666666666666</v>
      </c>
      <c r="Q38" s="23"/>
      <c r="R38" s="21">
        <f>COUNTIF(X$3:X$29,"Sí")</f>
        <v>9</v>
      </c>
      <c r="S38" s="22">
        <f t="shared" si="5"/>
        <v>0.9</v>
      </c>
      <c r="T38" s="21">
        <f>COUNTIF(X$3:X$29,"No")</f>
        <v>1</v>
      </c>
      <c r="U38" s="22">
        <f t="shared" si="6"/>
        <v>0.1</v>
      </c>
      <c r="V38" s="23"/>
      <c r="W38" s="21">
        <f>COUNTIF($Y$3:$Y$29,"Asignaciones*")</f>
        <v>3</v>
      </c>
      <c r="X38" s="22">
        <f t="shared" si="7"/>
        <v>0.12</v>
      </c>
      <c r="Y38" s="21">
        <f>COUNTIF($Y$3:$Y$29,"*Asist*")</f>
        <v>2</v>
      </c>
      <c r="Z38" s="22">
        <f t="shared" si="8"/>
        <v>0.08</v>
      </c>
      <c r="AA38" s="21">
        <f>COUNTIF($Y$3:$Y$29,"*Chats*")</f>
        <v>0</v>
      </c>
      <c r="AB38" s="22">
        <f t="shared" si="9"/>
        <v>0</v>
      </c>
      <c r="AC38" s="21">
        <f>COUNTIF($Y$3:$Y$29,"*Debates*")</f>
        <v>2</v>
      </c>
      <c r="AD38" s="22">
        <f t="shared" si="10"/>
        <v>0.08</v>
      </c>
      <c r="AE38" s="21">
        <f>COUNTIF($Y$3:$Y$29,"*Aplicac*")</f>
        <v>3</v>
      </c>
      <c r="AF38" s="22">
        <f t="shared" si="11"/>
        <v>0.12</v>
      </c>
      <c r="AG38" s="21">
        <f>COUNTIF($Y$3:$Y$29,"*Ensayo*")</f>
        <v>3</v>
      </c>
      <c r="AH38" s="22">
        <f t="shared" si="12"/>
        <v>0.12</v>
      </c>
      <c r="AI38" s="21">
        <f>COUNTIF($Y$3:$Y$29,"*Exámenes*")</f>
        <v>3</v>
      </c>
      <c r="AJ38" s="22">
        <f t="shared" si="13"/>
        <v>0.12</v>
      </c>
      <c r="AK38" s="21">
        <f>COUNTIF($Y$3:$Y$29,"*Experimento*")</f>
        <v>0</v>
      </c>
      <c r="AL38" s="22">
        <f t="shared" si="14"/>
        <v>0</v>
      </c>
      <c r="AM38" s="21">
        <f>COUNTIF($Y$3:$Y$29,"*Foro*")</f>
        <v>2</v>
      </c>
      <c r="AN38" s="22">
        <f t="shared" si="15"/>
        <v>0.08</v>
      </c>
      <c r="AO38" s="21">
        <f>COUNTIF($Y$3:$Y$29,"*Investigación,*")</f>
        <v>1</v>
      </c>
      <c r="AP38" s="22">
        <f t="shared" si="16"/>
        <v>0.04</v>
      </c>
      <c r="AQ38" s="21">
        <f>COUNTIF($Y$3:$Y$29,"*Biblio*")</f>
        <v>3</v>
      </c>
      <c r="AR38" s="22">
        <f t="shared" si="17"/>
        <v>0.12</v>
      </c>
      <c r="AS38" s="21">
        <f>COUNTIF($Y$3:$Y$29,"*Campo*")</f>
        <v>0</v>
      </c>
      <c r="AT38" s="22">
        <f t="shared" si="18"/>
        <v>0</v>
      </c>
      <c r="AU38" s="21">
        <f>COUNTIF($Y$3:$Y$29,"*Paneles*")</f>
        <v>0</v>
      </c>
      <c r="AV38" s="22">
        <f t="shared" si="19"/>
        <v>0</v>
      </c>
      <c r="AW38" s="21">
        <f>COUNTIF($Y$3:$Y$29,"*Partici*")</f>
        <v>5</v>
      </c>
      <c r="AX38" s="22">
        <f t="shared" si="20"/>
        <v>0.2</v>
      </c>
      <c r="AY38" s="21">
        <f>COUNTIF($Y$3:$Y$29,"*Port*")</f>
        <v>0</v>
      </c>
      <c r="AZ38" s="22">
        <f t="shared" si="21"/>
        <v>0</v>
      </c>
      <c r="BA38" s="21">
        <f>COUNTIF($Y$3:$Y$29,"*Orales*")</f>
        <v>0</v>
      </c>
      <c r="BB38" s="22">
        <f t="shared" si="22"/>
        <v>0</v>
      </c>
      <c r="BC38" s="21">
        <f>COUNTIF($Y$3:$Y$29,"*Propuesta*")</f>
        <v>2</v>
      </c>
      <c r="BD38" s="22">
        <f t="shared" si="23"/>
        <v>0.08</v>
      </c>
      <c r="BE38" s="21">
        <f>COUNTIF($Y$3:$Y$29,"*Pruebas*")</f>
        <v>0</v>
      </c>
      <c r="BF38" s="22">
        <f t="shared" si="24"/>
        <v>0</v>
      </c>
      <c r="BG38" s="21">
        <f>COUNTIF($Y$3:$Y$29,"*Refl*")</f>
        <v>1</v>
      </c>
      <c r="BH38" s="22">
        <f t="shared" si="25"/>
        <v>0.04</v>
      </c>
      <c r="BI38" s="21">
        <f>COUNTIF($Y$3:$Y$29,"*Comunitario*")</f>
        <v>0</v>
      </c>
      <c r="BJ38" s="22">
        <f t="shared" si="26"/>
        <v>0</v>
      </c>
      <c r="BK38" s="21">
        <f>COUNTIF($Y$3:$Y$29,"*Otra*")</f>
        <v>0</v>
      </c>
      <c r="BL38" s="22">
        <f t="shared" si="27"/>
        <v>0</v>
      </c>
      <c r="BM38" s="23"/>
      <c r="BN38" s="21">
        <f>COUNTIF($Z$3:$Z$29,"*Encuesta*")</f>
        <v>0</v>
      </c>
      <c r="BO38" s="22">
        <f t="shared" si="28"/>
        <v>0</v>
      </c>
      <c r="BP38" s="21">
        <f>COUNTIF($Z$3:$Z$29,"*activi*")</f>
        <v>0</v>
      </c>
      <c r="BQ38" s="22">
        <f t="shared" si="29"/>
        <v>0</v>
      </c>
      <c r="BR38" s="21">
        <f>COUNTIF($Z$3:$Z$29,"*notas*")</f>
        <v>5</v>
      </c>
      <c r="BS38" s="22">
        <f t="shared" si="30"/>
        <v>0.2</v>
      </c>
      <c r="BT38" s="21">
        <f>COUNTIF($Z$3:$Z$29,"*examen,*")</f>
        <v>2</v>
      </c>
      <c r="BU38" s="22">
        <f t="shared" si="31"/>
        <v>0.08</v>
      </c>
      <c r="BV38" s="21">
        <f>COUNTIF($Z$3:$Z$29,"*est*")</f>
        <v>1</v>
      </c>
      <c r="BW38" s="22">
        <f t="shared" si="32"/>
        <v>0.04</v>
      </c>
      <c r="BX38" s="21">
        <f>COUNTIF($Z$3:$Z$29,"*Lista*")</f>
        <v>0</v>
      </c>
      <c r="BY38" s="22">
        <f t="shared" si="33"/>
        <v>0</v>
      </c>
      <c r="BZ38" s="21">
        <f>COUNTIF($Z$3:$Z$29,"*Mapa*")</f>
        <v>0</v>
      </c>
      <c r="CA38" s="22">
        <f t="shared" si="34"/>
        <v>0</v>
      </c>
      <c r="CB38" s="21">
        <f>COUNTIF($Z$3:$Z$29,"*Organiz*")</f>
        <v>0</v>
      </c>
      <c r="CC38" s="22">
        <f t="shared" si="35"/>
        <v>0</v>
      </c>
      <c r="CD38" s="21">
        <f>COUNTIF($Z$3:$Z$29,"*parafraseo*")</f>
        <v>2</v>
      </c>
      <c r="CE38" s="22">
        <f t="shared" si="36"/>
        <v>0.08</v>
      </c>
      <c r="CF38" s="21">
        <f>COUNTIF($Z$3:$Z$29,"*Porta*")</f>
        <v>0</v>
      </c>
      <c r="CG38" s="22">
        <f t="shared" si="37"/>
        <v>0</v>
      </c>
      <c r="CH38" s="21">
        <f>COUNTIF($Z$3:$Z$29,"*post*")</f>
        <v>2</v>
      </c>
      <c r="CI38" s="22">
        <f t="shared" si="38"/>
        <v>0.08</v>
      </c>
      <c r="CJ38" s="21">
        <f>COUNTIF($Z$3:$Z$29,"*abierta*")</f>
        <v>2</v>
      </c>
      <c r="CK38" s="22">
        <f t="shared" si="39"/>
        <v>0.08</v>
      </c>
      <c r="CL38" s="21">
        <f>COUNTIF($Z$3:$Z$29,"*confuso*")</f>
        <v>2</v>
      </c>
      <c r="CM38" s="22">
        <f t="shared" si="40"/>
        <v>0.08</v>
      </c>
      <c r="CN38" s="21">
        <f>COUNTIF($Z$3:$Z$29,"*escrita*")</f>
        <v>4</v>
      </c>
      <c r="CO38" s="22">
        <f t="shared" si="41"/>
        <v>0.16</v>
      </c>
      <c r="CP38" s="21">
        <f>COUNTIF($Z$3:$Z$29,"*Resumen*")</f>
        <v>2</v>
      </c>
      <c r="CQ38" s="22">
        <f t="shared" si="42"/>
        <v>0.08</v>
      </c>
      <c r="CR38" s="21">
        <f>COUNTIF($Z$3:$Z$29,"*Otra*")</f>
        <v>0</v>
      </c>
      <c r="CS38" s="22">
        <f t="shared" si="43"/>
        <v>0</v>
      </c>
    </row>
    <row r="39" spans="1:97" ht="24" customHeight="1">
      <c r="A39" s="20" t="s">
        <v>421</v>
      </c>
      <c r="B39" s="39">
        <v>7</v>
      </c>
      <c r="C39" s="38">
        <f aca="true" t="shared" si="45" ref="C39:C51">B39/10</f>
        <v>0.7</v>
      </c>
      <c r="D39" s="39">
        <v>3</v>
      </c>
      <c r="E39" s="38">
        <f t="shared" si="0"/>
        <v>0.3</v>
      </c>
      <c r="F39" s="23"/>
      <c r="G39" s="21">
        <f>COUNTIF(AB$3:AB$29,"En 5 o menos%.")</f>
        <v>0</v>
      </c>
      <c r="H39" s="22">
        <f t="shared" si="1"/>
        <v>0</v>
      </c>
      <c r="I39" s="21">
        <f>COUNTIF(AB$3:AB$29,"Entre 5% y 25%")</f>
        <v>5</v>
      </c>
      <c r="J39" s="22">
        <f t="shared" si="2"/>
        <v>0.4166666666666667</v>
      </c>
      <c r="K39" s="21">
        <f>COUNTIF(AB$3:AB$29,"Entre 25% y 50%")</f>
        <v>0</v>
      </c>
      <c r="L39" s="22">
        <f t="shared" si="3"/>
        <v>0</v>
      </c>
      <c r="M39" s="21">
        <f>COUNTIF(AB$3:AB$29,"Entre 50% y 75%.")</f>
        <v>0</v>
      </c>
      <c r="N39" s="22">
        <f t="shared" si="4"/>
        <v>0</v>
      </c>
      <c r="O39" s="21">
        <f>COUNTIF(AB$3:AB$29,"En 75% o más.")</f>
        <v>2</v>
      </c>
      <c r="P39" s="22">
        <f t="shared" si="44"/>
        <v>0.16666666666666666</v>
      </c>
      <c r="Q39" s="23"/>
      <c r="R39" s="21">
        <f>COUNTIF(AC$3:AC$29,"Sí")</f>
        <v>6</v>
      </c>
      <c r="S39" s="22">
        <f t="shared" si="5"/>
        <v>0.8571428571428571</v>
      </c>
      <c r="T39" s="21">
        <f>COUNTIF(AC$3:AC$29,"No")</f>
        <v>1</v>
      </c>
      <c r="U39" s="22">
        <f t="shared" si="6"/>
        <v>0.14285714285714285</v>
      </c>
      <c r="V39" s="23"/>
      <c r="W39" s="21">
        <f>COUNTIF($AD$3:$AD$29,"Asignaciones*")</f>
        <v>2</v>
      </c>
      <c r="X39" s="22">
        <f t="shared" si="7"/>
        <v>0.08</v>
      </c>
      <c r="Y39" s="21">
        <f>COUNTIF($AD$3:$AD$29,"*Asist*")</f>
        <v>0</v>
      </c>
      <c r="Z39" s="22">
        <f t="shared" si="8"/>
        <v>0</v>
      </c>
      <c r="AA39" s="21">
        <f>COUNTIF($AD$3:$AD$29,"*Chats*")</f>
        <v>0</v>
      </c>
      <c r="AB39" s="22">
        <f t="shared" si="9"/>
        <v>0</v>
      </c>
      <c r="AC39" s="21">
        <f>COUNTIF($AD$3:$AD$29,"*Debates*")</f>
        <v>3</v>
      </c>
      <c r="AD39" s="22">
        <f t="shared" si="10"/>
        <v>0.12</v>
      </c>
      <c r="AE39" s="21">
        <f>COUNTIF($AD$3:$AD$29,"*Aplicac*")</f>
        <v>2</v>
      </c>
      <c r="AF39" s="22">
        <f t="shared" si="11"/>
        <v>0.08</v>
      </c>
      <c r="AG39" s="21">
        <f>COUNTIF($AD$3:$AD$29,"*Ensayo*")</f>
        <v>0</v>
      </c>
      <c r="AH39" s="22">
        <f t="shared" si="12"/>
        <v>0</v>
      </c>
      <c r="AI39" s="21">
        <f>COUNTIF($AD$3:$AD$29,"*Exámenes*")</f>
        <v>0</v>
      </c>
      <c r="AJ39" s="22">
        <f t="shared" si="13"/>
        <v>0</v>
      </c>
      <c r="AK39" s="21">
        <f>COUNTIF($AD$3:$AD$29,"*Experimento*")</f>
        <v>0</v>
      </c>
      <c r="AL39" s="22">
        <f t="shared" si="14"/>
        <v>0</v>
      </c>
      <c r="AM39" s="21">
        <f>COUNTIF($AD$3:$AD$29,"*Foro*")</f>
        <v>3</v>
      </c>
      <c r="AN39" s="22">
        <f t="shared" si="15"/>
        <v>0.12</v>
      </c>
      <c r="AO39" s="21">
        <f>COUNTIF($AD$3:$AD$29,"*Investigación,*")</f>
        <v>0</v>
      </c>
      <c r="AP39" s="22">
        <f t="shared" si="16"/>
        <v>0</v>
      </c>
      <c r="AQ39" s="21">
        <f>COUNTIF($AD$3:$AD$29,"*Biblio*")</f>
        <v>2</v>
      </c>
      <c r="AR39" s="22">
        <f t="shared" si="17"/>
        <v>0.08</v>
      </c>
      <c r="AS39" s="21">
        <f>COUNTIF($AD$3:$AD$29,"*Campo*")</f>
        <v>0</v>
      </c>
      <c r="AT39" s="22">
        <f t="shared" si="18"/>
        <v>0</v>
      </c>
      <c r="AU39" s="21">
        <f>COUNTIF($AD$3:$AD$29,"*Paneles*")</f>
        <v>0</v>
      </c>
      <c r="AV39" s="22">
        <f t="shared" si="19"/>
        <v>0</v>
      </c>
      <c r="AW39" s="21">
        <f>COUNTIF($AD$3:$AD$29,"*Partici*")</f>
        <v>2</v>
      </c>
      <c r="AX39" s="22">
        <f t="shared" si="20"/>
        <v>0.08</v>
      </c>
      <c r="AY39" s="21">
        <f>COUNTIF($AD$3:$AD$29,"*Port*")</f>
        <v>0</v>
      </c>
      <c r="AZ39" s="22">
        <f t="shared" si="21"/>
        <v>0</v>
      </c>
      <c r="BA39" s="21">
        <f>COUNTIF($AD$3:$AD$29,"*Orales*")</f>
        <v>0</v>
      </c>
      <c r="BB39" s="22">
        <f t="shared" si="22"/>
        <v>0</v>
      </c>
      <c r="BC39" s="21">
        <f>COUNTIF($AD$3:$AD$29,"*Propuesta*")</f>
        <v>2</v>
      </c>
      <c r="BD39" s="22">
        <f t="shared" si="23"/>
        <v>0.08</v>
      </c>
      <c r="BE39" s="21">
        <f>COUNTIF($AD$3:$AD$29,"*Pruebas*")</f>
        <v>0</v>
      </c>
      <c r="BF39" s="22">
        <f t="shared" si="24"/>
        <v>0</v>
      </c>
      <c r="BG39" s="21">
        <f>COUNTIF($AD$3:$AD$29,"*Refl*")</f>
        <v>0</v>
      </c>
      <c r="BH39" s="22">
        <f t="shared" si="25"/>
        <v>0</v>
      </c>
      <c r="BI39" s="21">
        <f>COUNTIF($AD$3:$AD$29,"*Comunitario*")</f>
        <v>0</v>
      </c>
      <c r="BJ39" s="22">
        <f t="shared" si="26"/>
        <v>0</v>
      </c>
      <c r="BK39" s="21">
        <f>COUNTIF($AD$3:$AD$29,"*Otra*")</f>
        <v>0</v>
      </c>
      <c r="BL39" s="22">
        <f t="shared" si="27"/>
        <v>0</v>
      </c>
      <c r="BM39" s="23"/>
      <c r="BN39" s="21">
        <f>COUNTIF($AE$3:$AE$29,"*Encuesta*")</f>
        <v>0</v>
      </c>
      <c r="BO39" s="22">
        <f t="shared" si="28"/>
        <v>0</v>
      </c>
      <c r="BP39" s="21">
        <f>COUNTIF($AE$3:$AE$29,"*activi*")</f>
        <v>0</v>
      </c>
      <c r="BQ39" s="22">
        <f t="shared" si="29"/>
        <v>0</v>
      </c>
      <c r="BR39" s="21">
        <f>COUNTIF($AE$3:$AE$29,"*notas*")</f>
        <v>4</v>
      </c>
      <c r="BS39" s="22">
        <f t="shared" si="30"/>
        <v>0.16</v>
      </c>
      <c r="BT39" s="21">
        <f>COUNTIF($AE$3:$AE$29,"*examen,*")</f>
        <v>0</v>
      </c>
      <c r="BU39" s="22">
        <f t="shared" si="31"/>
        <v>0</v>
      </c>
      <c r="BV39" s="21">
        <f>COUNTIF($AE$3:$AE$29,"*est*")</f>
        <v>0</v>
      </c>
      <c r="BW39" s="22">
        <f t="shared" si="32"/>
        <v>0</v>
      </c>
      <c r="BX39" s="21">
        <f>COUNTIF($AE$3:$AE$29,"*Lista*")</f>
        <v>0</v>
      </c>
      <c r="BY39" s="22">
        <f t="shared" si="33"/>
        <v>0</v>
      </c>
      <c r="BZ39" s="21">
        <f>COUNTIF($AE$3:$AE$29,"*Mapa*")</f>
        <v>0</v>
      </c>
      <c r="CA39" s="22">
        <f t="shared" si="34"/>
        <v>0</v>
      </c>
      <c r="CB39" s="21">
        <f>COUNTIF($AE$3:$AE$29,"*Organiz*")</f>
        <v>0</v>
      </c>
      <c r="CC39" s="22">
        <f t="shared" si="35"/>
        <v>0</v>
      </c>
      <c r="CD39" s="21">
        <f>COUNTIF($AE$3:$AE$29,"*parafraseo*")</f>
        <v>0</v>
      </c>
      <c r="CE39" s="22">
        <f t="shared" si="36"/>
        <v>0</v>
      </c>
      <c r="CF39" s="21">
        <f>COUNTIF($AE$3:$AE$29,"*Porta*")</f>
        <v>0</v>
      </c>
      <c r="CG39" s="22">
        <f t="shared" si="37"/>
        <v>0</v>
      </c>
      <c r="CH39" s="21">
        <f>COUNTIF($AE$3:$AE$29,"*post*")</f>
        <v>2</v>
      </c>
      <c r="CI39" s="22">
        <f t="shared" si="38"/>
        <v>0.08</v>
      </c>
      <c r="CJ39" s="21">
        <f>COUNTIF($AE$3:$AE$29,"*abierta*")</f>
        <v>2</v>
      </c>
      <c r="CK39" s="22">
        <f t="shared" si="39"/>
        <v>0.08</v>
      </c>
      <c r="CL39" s="21">
        <f>COUNTIF($AE$3:$AE$29,"*confuso*")</f>
        <v>0</v>
      </c>
      <c r="CM39" s="22">
        <f t="shared" si="40"/>
        <v>0</v>
      </c>
      <c r="CN39" s="21">
        <f>COUNTIF($AE$3:$AE$29,"*escrita*")</f>
        <v>2</v>
      </c>
      <c r="CO39" s="22">
        <f t="shared" si="41"/>
        <v>0.08</v>
      </c>
      <c r="CP39" s="21">
        <f>COUNTIF($AE$3:$AE$29,"*Resumen*")</f>
        <v>0</v>
      </c>
      <c r="CQ39" s="22">
        <f t="shared" si="42"/>
        <v>0</v>
      </c>
      <c r="CR39" s="21">
        <f>COUNTIF($AE$3:$AE$29,"*Otra*")</f>
        <v>0</v>
      </c>
      <c r="CS39" s="22">
        <f t="shared" si="43"/>
        <v>0</v>
      </c>
    </row>
    <row r="40" spans="1:97" ht="24" customHeight="1">
      <c r="A40" s="20" t="s">
        <v>422</v>
      </c>
      <c r="B40" s="39">
        <f>COUNTIF(AF$3:AF$14,"Sí")</f>
        <v>8</v>
      </c>
      <c r="C40" s="38">
        <f t="shared" si="45"/>
        <v>0.8</v>
      </c>
      <c r="D40" s="39">
        <f>COUNTIF(AF$3:AF$29,"No")</f>
        <v>2</v>
      </c>
      <c r="E40" s="38">
        <f t="shared" si="0"/>
        <v>0.2</v>
      </c>
      <c r="F40" s="23"/>
      <c r="G40" s="21">
        <f>COUNTIF(AG$3:AG$29,"En 5 o menos%.")</f>
        <v>0</v>
      </c>
      <c r="H40" s="22">
        <f t="shared" si="1"/>
        <v>0</v>
      </c>
      <c r="I40" s="21">
        <f>COUNTIF(AG$3:AG$29,"Entre 5% y 25%")</f>
        <v>1</v>
      </c>
      <c r="J40" s="22">
        <f t="shared" si="2"/>
        <v>0.08333333333333333</v>
      </c>
      <c r="K40" s="21">
        <f>COUNTIF(AG$3:AG$29,"Entre 25% y 50%")</f>
        <v>2</v>
      </c>
      <c r="L40" s="22">
        <f t="shared" si="3"/>
        <v>0.16666666666666666</v>
      </c>
      <c r="M40" s="21">
        <f>COUNTIF(AG$3:AG$29,"Entre 50% y 75%.")</f>
        <v>1</v>
      </c>
      <c r="N40" s="22">
        <f t="shared" si="4"/>
        <v>0.08333333333333333</v>
      </c>
      <c r="O40" s="21">
        <f>COUNTIF(AG$3:AG$29,"En 75% o más.")</f>
        <v>3</v>
      </c>
      <c r="P40" s="22">
        <f t="shared" si="44"/>
        <v>0.25</v>
      </c>
      <c r="Q40" s="23"/>
      <c r="R40" s="21">
        <f>COUNTIF(AH$3:AH$29,"Sí")</f>
        <v>7</v>
      </c>
      <c r="S40" s="22">
        <f t="shared" si="5"/>
        <v>0.875</v>
      </c>
      <c r="T40" s="21">
        <f>COUNTIF(AH$3:AH$29,"No")</f>
        <v>0</v>
      </c>
      <c r="U40" s="22">
        <f t="shared" si="6"/>
        <v>0</v>
      </c>
      <c r="V40" s="23"/>
      <c r="W40" s="21">
        <f>COUNTIF($AI$3:$AI$29,"Asignaciones*")</f>
        <v>3</v>
      </c>
      <c r="X40" s="22">
        <f t="shared" si="7"/>
        <v>0.12</v>
      </c>
      <c r="Y40" s="21">
        <f>COUNTIF($AI$3:$AI$29,"*Asist*")</f>
        <v>0</v>
      </c>
      <c r="Z40" s="22">
        <f t="shared" si="8"/>
        <v>0</v>
      </c>
      <c r="AA40" s="21">
        <f>COUNTIF($AI$3:$AI$29,"*Chats*")</f>
        <v>0</v>
      </c>
      <c r="AB40" s="22">
        <f t="shared" si="9"/>
        <v>0</v>
      </c>
      <c r="AC40" s="21">
        <f>COUNTIF($AI$3:$AI$29,"*Debates*")</f>
        <v>4</v>
      </c>
      <c r="AD40" s="22">
        <f t="shared" si="10"/>
        <v>0.16</v>
      </c>
      <c r="AE40" s="21">
        <f>COUNTIF($AI$3:$AI$29,"*Aplicac*")</f>
        <v>1</v>
      </c>
      <c r="AF40" s="22">
        <f t="shared" si="11"/>
        <v>0.04</v>
      </c>
      <c r="AG40" s="21">
        <f>COUNTIF($AI$3:$AI$29,"*Ensayo*")</f>
        <v>1</v>
      </c>
      <c r="AH40" s="22">
        <f t="shared" si="12"/>
        <v>0.04</v>
      </c>
      <c r="AI40" s="21">
        <f>COUNTIF($AI$3:$AI$29,"*Exámenes*")</f>
        <v>2</v>
      </c>
      <c r="AJ40" s="22">
        <f t="shared" si="13"/>
        <v>0.08</v>
      </c>
      <c r="AK40" s="21">
        <f>COUNTIF($AI$3:$AI$29,"*Experimento*")</f>
        <v>0</v>
      </c>
      <c r="AL40" s="22">
        <f t="shared" si="14"/>
        <v>0</v>
      </c>
      <c r="AM40" s="21">
        <f>COUNTIF($AI$3:$AI$29,"*Foro*")</f>
        <v>3</v>
      </c>
      <c r="AN40" s="22">
        <f t="shared" si="15"/>
        <v>0.12</v>
      </c>
      <c r="AO40" s="21">
        <f>COUNTIF($AI$3:$AI$29,"*Investigación,*")</f>
        <v>0</v>
      </c>
      <c r="AP40" s="22">
        <f t="shared" si="16"/>
        <v>0</v>
      </c>
      <c r="AQ40" s="21">
        <f>COUNTIF($AI$3:$AI$29,"*Biblio*")</f>
        <v>3</v>
      </c>
      <c r="AR40" s="22">
        <f t="shared" si="17"/>
        <v>0.12</v>
      </c>
      <c r="AS40" s="21">
        <f>COUNTIF($AI$3:$AI$29,"*Campo*")</f>
        <v>0</v>
      </c>
      <c r="AT40" s="22">
        <f t="shared" si="18"/>
        <v>0</v>
      </c>
      <c r="AU40" s="21">
        <f>COUNTIF($AI$3:$AI$29,"*Paneles*")</f>
        <v>0</v>
      </c>
      <c r="AV40" s="22">
        <f t="shared" si="19"/>
        <v>0</v>
      </c>
      <c r="AW40" s="21">
        <f>COUNTIF($AI$3:$AI$29,"*Partici*")</f>
        <v>2</v>
      </c>
      <c r="AX40" s="22">
        <f t="shared" si="20"/>
        <v>0.08</v>
      </c>
      <c r="AY40" s="21">
        <f>COUNTIF($AI$3:$AI$29,"*Port*")</f>
        <v>0</v>
      </c>
      <c r="AZ40" s="22">
        <f t="shared" si="21"/>
        <v>0</v>
      </c>
      <c r="BA40" s="21">
        <f>COUNTIF($AI$3:$AI$29,"*Orales*")</f>
        <v>0</v>
      </c>
      <c r="BB40" s="22">
        <f t="shared" si="22"/>
        <v>0</v>
      </c>
      <c r="BC40" s="21">
        <f>COUNTIF($AI$3:$AI$29,"*Propuesta*")</f>
        <v>2</v>
      </c>
      <c r="BD40" s="22">
        <f t="shared" si="23"/>
        <v>0.08</v>
      </c>
      <c r="BE40" s="21">
        <f>COUNTIF($AI$3:$AI$29,"*Pruebas*")</f>
        <v>0</v>
      </c>
      <c r="BF40" s="22">
        <f t="shared" si="24"/>
        <v>0</v>
      </c>
      <c r="BG40" s="21">
        <f>COUNTIF($AI$3:$AI$29,"*Refl*")</f>
        <v>0</v>
      </c>
      <c r="BH40" s="22">
        <f t="shared" si="25"/>
        <v>0</v>
      </c>
      <c r="BI40" s="21">
        <f>COUNTIF($AI$3:$AI$29,"*Comunitario*")</f>
        <v>0</v>
      </c>
      <c r="BJ40" s="22">
        <f t="shared" si="26"/>
        <v>0</v>
      </c>
      <c r="BK40" s="21">
        <f>COUNTIF($AI$3:$AI$29,"*Otra*")</f>
        <v>0</v>
      </c>
      <c r="BL40" s="22">
        <f t="shared" si="27"/>
        <v>0</v>
      </c>
      <c r="BM40" s="23"/>
      <c r="BN40" s="21">
        <f>COUNTIF($AJ$3:$AJ$29,"*Encuesta*")</f>
        <v>0</v>
      </c>
      <c r="BO40" s="22">
        <f t="shared" si="28"/>
        <v>0</v>
      </c>
      <c r="BP40" s="21">
        <f>COUNTIF($AJ$3:$AJ$29,"*activi*")</f>
        <v>0</v>
      </c>
      <c r="BQ40" s="22">
        <f t="shared" si="29"/>
        <v>0</v>
      </c>
      <c r="BR40" s="21">
        <f>COUNTIF($AJ$3:$AJ$29,"*notas*")</f>
        <v>4</v>
      </c>
      <c r="BS40" s="22">
        <f t="shared" si="30"/>
        <v>0.16</v>
      </c>
      <c r="BT40" s="21">
        <f>COUNTIF($AJ$3:$AJ$29,"*examen,*")</f>
        <v>0</v>
      </c>
      <c r="BU40" s="22">
        <f t="shared" si="31"/>
        <v>0</v>
      </c>
      <c r="BV40" s="21">
        <f>COUNTIF($AJ$3:$AJ$29,"*est*")</f>
        <v>1</v>
      </c>
      <c r="BW40" s="22">
        <f t="shared" si="32"/>
        <v>0.04</v>
      </c>
      <c r="BX40" s="21">
        <f>COUNTIF($AJ$3:$AJ$29,"*Lista*")</f>
        <v>0</v>
      </c>
      <c r="BY40" s="22">
        <f t="shared" si="33"/>
        <v>0</v>
      </c>
      <c r="BZ40" s="21">
        <f>COUNTIF($AJ$3:$AJ$29,"*Mapa*")</f>
        <v>0</v>
      </c>
      <c r="CA40" s="22">
        <f t="shared" si="34"/>
        <v>0</v>
      </c>
      <c r="CB40" s="21">
        <f>COUNTIF($AJ$3:$AJ$29,"*Organiz*")</f>
        <v>0</v>
      </c>
      <c r="CC40" s="22">
        <f t="shared" si="35"/>
        <v>0</v>
      </c>
      <c r="CD40" s="21">
        <f>COUNTIF($AJ$3:$AJ$29,"*parafraseo*")</f>
        <v>0</v>
      </c>
      <c r="CE40" s="22">
        <f t="shared" si="36"/>
        <v>0</v>
      </c>
      <c r="CF40" s="21">
        <f>COUNTIF($AJ$3:$AJ$29,"*Porta*")</f>
        <v>0</v>
      </c>
      <c r="CG40" s="22">
        <f t="shared" si="37"/>
        <v>0</v>
      </c>
      <c r="CH40" s="21">
        <f>COUNTIF($AJ$3:$AJ$29,"*post*")</f>
        <v>2</v>
      </c>
      <c r="CI40" s="22">
        <f t="shared" si="38"/>
        <v>0.08</v>
      </c>
      <c r="CJ40" s="21">
        <f>COUNTIF($AJ$3:$AJ$29,"*abierta*")</f>
        <v>3</v>
      </c>
      <c r="CK40" s="22">
        <f t="shared" si="39"/>
        <v>0.12</v>
      </c>
      <c r="CL40" s="21">
        <f>COUNTIF($AJ$3:$AJ$29,"*confuso*")</f>
        <v>0</v>
      </c>
      <c r="CM40" s="22">
        <f t="shared" si="40"/>
        <v>0</v>
      </c>
      <c r="CN40" s="21">
        <f>COUNTIF($AJ$3:$AJ$29,"*escrita*")</f>
        <v>2</v>
      </c>
      <c r="CO40" s="22">
        <f t="shared" si="41"/>
        <v>0.08</v>
      </c>
      <c r="CP40" s="21">
        <f>COUNTIF($AJ$3:$AJ$29,"*Resumen*")</f>
        <v>0</v>
      </c>
      <c r="CQ40" s="22">
        <f t="shared" si="42"/>
        <v>0</v>
      </c>
      <c r="CR40" s="21">
        <f>COUNTIF($AJ$3:$AJ$29,"*Otra*")</f>
        <v>0</v>
      </c>
      <c r="CS40" s="22">
        <f t="shared" si="43"/>
        <v>0</v>
      </c>
    </row>
    <row r="41" spans="1:97" ht="24" customHeight="1">
      <c r="A41" s="20" t="s">
        <v>423</v>
      </c>
      <c r="B41" s="39">
        <f>COUNTIF(AK$3:AK$14,"Sí")</f>
        <v>10</v>
      </c>
      <c r="C41" s="38">
        <f t="shared" si="45"/>
        <v>1</v>
      </c>
      <c r="D41" s="39">
        <f>COUNTIF(AK$3:AK$29,"No")</f>
        <v>0</v>
      </c>
      <c r="E41" s="38">
        <f t="shared" si="0"/>
        <v>0</v>
      </c>
      <c r="F41" s="23"/>
      <c r="G41" s="21">
        <f>COUNTIF(AL$3:AL$29,"En 5 o menos%.")</f>
        <v>0</v>
      </c>
      <c r="H41" s="22">
        <f t="shared" si="1"/>
        <v>0</v>
      </c>
      <c r="I41" s="21">
        <f>COUNTIF(AL$3:AL$29,"Entre 5% y 25%")</f>
        <v>1</v>
      </c>
      <c r="J41" s="22">
        <f t="shared" si="2"/>
        <v>0.08333333333333333</v>
      </c>
      <c r="K41" s="21">
        <f>COUNTIF(AL$3:AL$29,"Entre 25% y 50%")</f>
        <v>4</v>
      </c>
      <c r="L41" s="22">
        <f t="shared" si="3"/>
        <v>0.3333333333333333</v>
      </c>
      <c r="M41" s="21">
        <f>COUNTIF(AL$3:AL$29,"Entre 50% y 75%.")</f>
        <v>1</v>
      </c>
      <c r="N41" s="22">
        <f t="shared" si="4"/>
        <v>0.08333333333333333</v>
      </c>
      <c r="O41" s="21">
        <f>COUNTIF(AL$3:AL$29,"En 75% o más.")</f>
        <v>4</v>
      </c>
      <c r="P41" s="22">
        <f t="shared" si="44"/>
        <v>0.3333333333333333</v>
      </c>
      <c r="Q41" s="23"/>
      <c r="R41" s="21">
        <f>COUNTIF(AM$3:AM$29,"Sí")</f>
        <v>9</v>
      </c>
      <c r="S41" s="22">
        <f t="shared" si="5"/>
        <v>0.9</v>
      </c>
      <c r="T41" s="21">
        <f>COUNTIF(AM$3:AM$29,"No")</f>
        <v>1</v>
      </c>
      <c r="U41" s="22">
        <f t="shared" si="6"/>
        <v>0.1</v>
      </c>
      <c r="V41" s="23"/>
      <c r="W41" s="21">
        <f>COUNTIF($AN$3:$AN$29,"Asignaciones*")</f>
        <v>5</v>
      </c>
      <c r="X41" s="22">
        <f t="shared" si="7"/>
        <v>0.2</v>
      </c>
      <c r="Y41" s="21">
        <f>COUNTIF($AN$3:$AN$29,"*Asist*")</f>
        <v>0</v>
      </c>
      <c r="Z41" s="22">
        <f t="shared" si="8"/>
        <v>0</v>
      </c>
      <c r="AA41" s="21">
        <f>COUNTIF($AN$3:$AN$29,"*Chats*")</f>
        <v>0</v>
      </c>
      <c r="AB41" s="22">
        <f t="shared" si="9"/>
        <v>0</v>
      </c>
      <c r="AC41" s="21">
        <f>COUNTIF($AN$3:$AN$29,"*Debates*")</f>
        <v>1</v>
      </c>
      <c r="AD41" s="22">
        <f t="shared" si="10"/>
        <v>0.04</v>
      </c>
      <c r="AE41" s="21">
        <f>COUNTIF($AN$3:$AN$29,"*Aplicac*")</f>
        <v>2</v>
      </c>
      <c r="AF41" s="22">
        <f t="shared" si="11"/>
        <v>0.08</v>
      </c>
      <c r="AG41" s="21">
        <f>COUNTIF($AN$3:$AN$29,"*Ensayo*")</f>
        <v>0</v>
      </c>
      <c r="AH41" s="22">
        <f t="shared" si="12"/>
        <v>0</v>
      </c>
      <c r="AI41" s="21">
        <f>COUNTIF($AN$3:$AN$29,"*Exámenes*")</f>
        <v>0</v>
      </c>
      <c r="AJ41" s="22">
        <f t="shared" si="13"/>
        <v>0</v>
      </c>
      <c r="AK41" s="21">
        <f>COUNTIF($AN$3:$AN$29,"*Experimento*")</f>
        <v>0</v>
      </c>
      <c r="AL41" s="22">
        <f t="shared" si="14"/>
        <v>0</v>
      </c>
      <c r="AM41" s="21">
        <f>COUNTIF($AN$3:$AN$29,"*Foro*")</f>
        <v>3</v>
      </c>
      <c r="AN41" s="22">
        <f t="shared" si="15"/>
        <v>0.12</v>
      </c>
      <c r="AO41" s="21">
        <f>COUNTIF($AN$3:$AN$29,"*Investigación,*")</f>
        <v>0</v>
      </c>
      <c r="AP41" s="22">
        <f t="shared" si="16"/>
        <v>0</v>
      </c>
      <c r="AQ41" s="21">
        <f>COUNTIF($AN$3:$AN$29,"*Biblio*")</f>
        <v>2</v>
      </c>
      <c r="AR41" s="22">
        <f t="shared" si="17"/>
        <v>0.08</v>
      </c>
      <c r="AS41" s="21">
        <f>COUNTIF($AN$3:$AN$29,"*Campo*")</f>
        <v>0</v>
      </c>
      <c r="AT41" s="22">
        <f t="shared" si="18"/>
        <v>0</v>
      </c>
      <c r="AU41" s="21">
        <f>COUNTIF($AN$3:$AN$29,"*Paneles*")</f>
        <v>0</v>
      </c>
      <c r="AV41" s="22">
        <f t="shared" si="19"/>
        <v>0</v>
      </c>
      <c r="AW41" s="21">
        <f>COUNTIF($AN$3:$AN$29,"*Partici*")</f>
        <v>1</v>
      </c>
      <c r="AX41" s="22">
        <f t="shared" si="20"/>
        <v>0.04</v>
      </c>
      <c r="AY41" s="21">
        <f>COUNTIF($AN$3:$AN$29,"*Port*")</f>
        <v>0</v>
      </c>
      <c r="AZ41" s="22">
        <f t="shared" si="21"/>
        <v>0</v>
      </c>
      <c r="BA41" s="21">
        <f>COUNTIF($AN$3:$AN$29,"*Orales*")</f>
        <v>0</v>
      </c>
      <c r="BB41" s="22">
        <f t="shared" si="22"/>
        <v>0</v>
      </c>
      <c r="BC41" s="21">
        <f>COUNTIF($AN$3:$AN$29,"*Propuesta*")</f>
        <v>2</v>
      </c>
      <c r="BD41" s="22">
        <f t="shared" si="23"/>
        <v>0.08</v>
      </c>
      <c r="BE41" s="21">
        <f>COUNTIF($AN$3:$AN$29,"*Pruebas*")</f>
        <v>0</v>
      </c>
      <c r="BF41" s="22">
        <f t="shared" si="24"/>
        <v>0</v>
      </c>
      <c r="BG41" s="21">
        <f>COUNTIF($AN$3:$AN$29,"*Refl*")</f>
        <v>0</v>
      </c>
      <c r="BH41" s="22">
        <f t="shared" si="25"/>
        <v>0</v>
      </c>
      <c r="BI41" s="21">
        <f>COUNTIF($AN$3:$AN$29,"*Comunitario*")</f>
        <v>0</v>
      </c>
      <c r="BJ41" s="22">
        <f t="shared" si="26"/>
        <v>0</v>
      </c>
      <c r="BK41" s="21">
        <f>COUNTIF($AN$3:$AN$29,"*Otra*")</f>
        <v>0</v>
      </c>
      <c r="BL41" s="22">
        <f t="shared" si="27"/>
        <v>0</v>
      </c>
      <c r="BM41" s="23"/>
      <c r="BN41" s="21">
        <f>COUNTIF($AO$3:$AO$29,"*Encuesta*")</f>
        <v>0</v>
      </c>
      <c r="BO41" s="22">
        <f t="shared" si="28"/>
        <v>0</v>
      </c>
      <c r="BP41" s="21">
        <f>COUNTIF($AO$3:$AO$29,"*activi*")</f>
        <v>0</v>
      </c>
      <c r="BQ41" s="22">
        <f t="shared" si="29"/>
        <v>0</v>
      </c>
      <c r="BR41" s="21">
        <f>COUNTIF($AO$3:$AO$29,"*notas*")</f>
        <v>3</v>
      </c>
      <c r="BS41" s="22">
        <f t="shared" si="30"/>
        <v>0.12</v>
      </c>
      <c r="BT41" s="21">
        <f>COUNTIF($AO$3:$AO$29,"*examen,*")</f>
        <v>0</v>
      </c>
      <c r="BU41" s="22">
        <f t="shared" si="31"/>
        <v>0</v>
      </c>
      <c r="BV41" s="21">
        <f>COUNTIF($AO$3:$AO$29,"*est*")</f>
        <v>0</v>
      </c>
      <c r="BW41" s="22">
        <f t="shared" si="32"/>
        <v>0</v>
      </c>
      <c r="BX41" s="21">
        <f>COUNTIF($AO$3:$AO$29,"*Lista*")</f>
        <v>1</v>
      </c>
      <c r="BY41" s="22">
        <f t="shared" si="33"/>
        <v>0.04</v>
      </c>
      <c r="BZ41" s="21">
        <f>COUNTIF($AO$3:$AO$29,"*Mapa*")</f>
        <v>0</v>
      </c>
      <c r="CA41" s="22">
        <f t="shared" si="34"/>
        <v>0</v>
      </c>
      <c r="CB41" s="21">
        <f>COUNTIF($AO$3:$AO$29,"*Organiz*")</f>
        <v>0</v>
      </c>
      <c r="CC41" s="22">
        <f t="shared" si="35"/>
        <v>0</v>
      </c>
      <c r="CD41" s="21">
        <f>COUNTIF($AO$3:$AO$29,"*parafraseo*")</f>
        <v>0</v>
      </c>
      <c r="CE41" s="22">
        <f t="shared" si="36"/>
        <v>0</v>
      </c>
      <c r="CF41" s="21">
        <f>COUNTIF($AO$3:$AO$29,"*Porta*")</f>
        <v>0</v>
      </c>
      <c r="CG41" s="22">
        <f t="shared" si="37"/>
        <v>0</v>
      </c>
      <c r="CH41" s="21">
        <f>COUNTIF($AO$3:$AO$29,"*post*")</f>
        <v>2</v>
      </c>
      <c r="CI41" s="22">
        <f t="shared" si="38"/>
        <v>0.08</v>
      </c>
      <c r="CJ41" s="21">
        <f>COUNTIF($AO$3:$AO$29,"*abierta*")</f>
        <v>0</v>
      </c>
      <c r="CK41" s="22">
        <f t="shared" si="39"/>
        <v>0</v>
      </c>
      <c r="CL41" s="21">
        <f>COUNTIF($AO$3:$AO$29,"*confuso*")</f>
        <v>1</v>
      </c>
      <c r="CM41" s="22">
        <f t="shared" si="40"/>
        <v>0.04</v>
      </c>
      <c r="CN41" s="21">
        <f>COUNTIF($AO$3:$AO$29,"*escrita*")</f>
        <v>3</v>
      </c>
      <c r="CO41" s="22">
        <f t="shared" si="41"/>
        <v>0.12</v>
      </c>
      <c r="CP41" s="21">
        <f>COUNTIF($AO$3:$AO$29,"*Resumen*")</f>
        <v>0</v>
      </c>
      <c r="CQ41" s="22">
        <f t="shared" si="42"/>
        <v>0</v>
      </c>
      <c r="CR41" s="21">
        <f>COUNTIF($AO$3:$AO$29,"*Otra*")</f>
        <v>0</v>
      </c>
      <c r="CS41" s="22">
        <f t="shared" si="43"/>
        <v>0</v>
      </c>
    </row>
    <row r="42" spans="1:97" ht="24" customHeight="1">
      <c r="A42" s="20" t="s">
        <v>424</v>
      </c>
      <c r="B42" s="39">
        <f>COUNTIF(AP$3:AP$14,"Sí")</f>
        <v>10</v>
      </c>
      <c r="C42" s="38">
        <f t="shared" si="45"/>
        <v>1</v>
      </c>
      <c r="D42" s="39">
        <f>COUNTIF(AP$3:AP$29,"No")</f>
        <v>0</v>
      </c>
      <c r="E42" s="38">
        <f t="shared" si="0"/>
        <v>0</v>
      </c>
      <c r="F42" s="23"/>
      <c r="G42" s="21">
        <f>COUNTIF(AQ$3:AQ$29,"En 5 o menos%.")</f>
        <v>0</v>
      </c>
      <c r="H42" s="22">
        <f t="shared" si="1"/>
        <v>0</v>
      </c>
      <c r="I42" s="21">
        <f>COUNTIF(AQ$3:AQ$29,"Entre 5% y 25%")</f>
        <v>2</v>
      </c>
      <c r="J42" s="22">
        <f t="shared" si="2"/>
        <v>0.16666666666666666</v>
      </c>
      <c r="K42" s="21">
        <f>COUNTIF(AQ$3:AQ$29,"Entre 25% y 50%")</f>
        <v>0</v>
      </c>
      <c r="L42" s="22">
        <f t="shared" si="3"/>
        <v>0</v>
      </c>
      <c r="M42" s="21">
        <f>COUNTIF(AQ$3:AQ$29,"Entre 50% y 75%.")</f>
        <v>2</v>
      </c>
      <c r="N42" s="22">
        <f t="shared" si="4"/>
        <v>0.16666666666666666</v>
      </c>
      <c r="O42" s="21">
        <f>COUNTIF(AQ$3:AQ$29,"En 75% o más.")</f>
        <v>6</v>
      </c>
      <c r="P42" s="22">
        <f t="shared" si="44"/>
        <v>0.5</v>
      </c>
      <c r="Q42" s="23"/>
      <c r="R42" s="21">
        <f>COUNTIF(AR$3:AR$29,"Sí")</f>
        <v>7</v>
      </c>
      <c r="S42" s="22">
        <f t="shared" si="5"/>
        <v>0.7</v>
      </c>
      <c r="T42" s="21">
        <f>COUNTIF(AR$3:AR$29,"No")</f>
        <v>3</v>
      </c>
      <c r="U42" s="22">
        <f t="shared" si="6"/>
        <v>0.3</v>
      </c>
      <c r="V42" s="23"/>
      <c r="W42" s="21">
        <f>COUNTIF($AS$3:$AS$29,"Asignaciones*")</f>
        <v>5</v>
      </c>
      <c r="X42" s="22">
        <f t="shared" si="7"/>
        <v>0.2</v>
      </c>
      <c r="Y42" s="21">
        <f>COUNTIF($AS$3:$AS$29,"*Asist*")</f>
        <v>2</v>
      </c>
      <c r="Z42" s="22">
        <f t="shared" si="8"/>
        <v>0.08</v>
      </c>
      <c r="AA42" s="21">
        <f>COUNTIF($AS$3:$AS$29,"*Chats*")</f>
        <v>0</v>
      </c>
      <c r="AB42" s="22">
        <f t="shared" si="9"/>
        <v>0</v>
      </c>
      <c r="AC42" s="21">
        <f>COUNTIF($AS$3:$AS$29,"*Debates*")</f>
        <v>3</v>
      </c>
      <c r="AD42" s="22">
        <f t="shared" si="10"/>
        <v>0.12</v>
      </c>
      <c r="AE42" s="21">
        <f>COUNTIF($AS$3:$AS$29,"*Aplicac*")</f>
        <v>3</v>
      </c>
      <c r="AF42" s="22">
        <f t="shared" si="11"/>
        <v>0.12</v>
      </c>
      <c r="AG42" s="21">
        <f>COUNTIF($AS$3:$AS$29,"*Ensayo*")</f>
        <v>3</v>
      </c>
      <c r="AH42" s="22">
        <f t="shared" si="12"/>
        <v>0.12</v>
      </c>
      <c r="AI42" s="21">
        <f>COUNTIF($AS$3:$AS$29,"*Exámenes*")</f>
        <v>3</v>
      </c>
      <c r="AJ42" s="22">
        <f t="shared" si="13"/>
        <v>0.12</v>
      </c>
      <c r="AK42" s="21">
        <f>COUNTIF($AS$3:$AS$29,"*Experimento*")</f>
        <v>0</v>
      </c>
      <c r="AL42" s="22">
        <f t="shared" si="14"/>
        <v>0</v>
      </c>
      <c r="AM42" s="21">
        <f>COUNTIF($AS$3:$AS$29,"*Foro*")</f>
        <v>0</v>
      </c>
      <c r="AN42" s="22">
        <f t="shared" si="15"/>
        <v>0</v>
      </c>
      <c r="AO42" s="21">
        <f>COUNTIF($AS$3:$AS$29,"*Investigación,*")</f>
        <v>1</v>
      </c>
      <c r="AP42" s="22">
        <f t="shared" si="16"/>
        <v>0.04</v>
      </c>
      <c r="AQ42" s="21">
        <f>COUNTIF($AS$3:$AS$29,"*Biblio*")</f>
        <v>2</v>
      </c>
      <c r="AR42" s="22">
        <f t="shared" si="17"/>
        <v>0.08</v>
      </c>
      <c r="AS42" s="21">
        <f>COUNTIF($AS$3:$AS$29,"*Campo*")</f>
        <v>0</v>
      </c>
      <c r="AT42" s="22">
        <f t="shared" si="18"/>
        <v>0</v>
      </c>
      <c r="AU42" s="21">
        <f>COUNTIF($AS$3:$AS$29,"*Paneles*")</f>
        <v>0</v>
      </c>
      <c r="AV42" s="22">
        <f t="shared" si="19"/>
        <v>0</v>
      </c>
      <c r="AW42" s="21">
        <f>COUNTIF($AS$3:$AS$29,"*Partici*")</f>
        <v>4</v>
      </c>
      <c r="AX42" s="22">
        <f t="shared" si="20"/>
        <v>0.16</v>
      </c>
      <c r="AY42" s="21">
        <f>COUNTIF($AS$3:$AS$29,"*Port*")</f>
        <v>0</v>
      </c>
      <c r="AZ42" s="22">
        <f t="shared" si="21"/>
        <v>0</v>
      </c>
      <c r="BA42" s="21">
        <f>COUNTIF($AS$3:$AS$29,"*Orales*")</f>
        <v>0</v>
      </c>
      <c r="BB42" s="22">
        <f t="shared" si="22"/>
        <v>0</v>
      </c>
      <c r="BC42" s="21">
        <f>COUNTIF($AS$3:$AS$29,"*Propuesta*")</f>
        <v>2</v>
      </c>
      <c r="BD42" s="22">
        <f t="shared" si="23"/>
        <v>0.08</v>
      </c>
      <c r="BE42" s="21">
        <f>COUNTIF($AS$3:$AS$29,"*Pruebas*")</f>
        <v>1</v>
      </c>
      <c r="BF42" s="22">
        <f t="shared" si="24"/>
        <v>0.04</v>
      </c>
      <c r="BG42" s="21">
        <f>COUNTIF($AS$3:$AS$29,"*Refl*")</f>
        <v>1</v>
      </c>
      <c r="BH42" s="22">
        <f t="shared" si="25"/>
        <v>0.04</v>
      </c>
      <c r="BI42" s="21">
        <f>COUNTIF($AS$3:$AS$29,"*Comunitario*")</f>
        <v>0</v>
      </c>
      <c r="BJ42" s="22">
        <f t="shared" si="26"/>
        <v>0</v>
      </c>
      <c r="BK42" s="21">
        <f>COUNTIF($AS$3:$AS$29,"*Otra*")</f>
        <v>0</v>
      </c>
      <c r="BL42" s="22">
        <f t="shared" si="27"/>
        <v>0</v>
      </c>
      <c r="BM42" s="23"/>
      <c r="BN42" s="21">
        <f>COUNTIF($AT$3:$AT$29,"*Encuesta*")</f>
        <v>0</v>
      </c>
      <c r="BO42" s="22">
        <f t="shared" si="28"/>
        <v>0</v>
      </c>
      <c r="BP42" s="21">
        <f>COUNTIF($AT$3:$AT$29,"*activi*")</f>
        <v>1</v>
      </c>
      <c r="BQ42" s="22">
        <f t="shared" si="29"/>
        <v>0.04</v>
      </c>
      <c r="BR42" s="21">
        <f>COUNTIF($AT$3:$AT$29,"*notas*")</f>
        <v>5</v>
      </c>
      <c r="BS42" s="22">
        <f t="shared" si="30"/>
        <v>0.2</v>
      </c>
      <c r="BT42" s="21">
        <f>COUNTIF($AT$3:$AT$29,"*examen,*")</f>
        <v>1</v>
      </c>
      <c r="BU42" s="22">
        <f t="shared" si="31"/>
        <v>0.04</v>
      </c>
      <c r="BV42" s="21">
        <f>COUNTIF($AT$3:$AT$29,"*est*")</f>
        <v>0</v>
      </c>
      <c r="BW42" s="22">
        <f t="shared" si="32"/>
        <v>0</v>
      </c>
      <c r="BX42" s="21">
        <f>COUNTIF($AT$3:$AT$29,"*Lista*")</f>
        <v>0</v>
      </c>
      <c r="BY42" s="22">
        <f t="shared" si="33"/>
        <v>0</v>
      </c>
      <c r="BZ42" s="21">
        <f>COUNTIF($AT$3:$AT$29,"*Mapa*")</f>
        <v>0</v>
      </c>
      <c r="CA42" s="22">
        <f t="shared" si="34"/>
        <v>0</v>
      </c>
      <c r="CB42" s="21">
        <f>COUNTIF($AT$3:$AT$29,"*Organiz*")</f>
        <v>0</v>
      </c>
      <c r="CC42" s="22">
        <f t="shared" si="35"/>
        <v>0</v>
      </c>
      <c r="CD42" s="21">
        <f>COUNTIF($AT$3:$AT$29,"*parafraseo*")</f>
        <v>1</v>
      </c>
      <c r="CE42" s="22">
        <f t="shared" si="36"/>
        <v>0.04</v>
      </c>
      <c r="CF42" s="21">
        <f>COUNTIF($AT$3:$AT$29,"*Porta*")</f>
        <v>0</v>
      </c>
      <c r="CG42" s="22">
        <f t="shared" si="37"/>
        <v>0</v>
      </c>
      <c r="CH42" s="21">
        <f>COUNTIF($AT$3:$AT$29,"*post*")</f>
        <v>2</v>
      </c>
      <c r="CI42" s="22">
        <f t="shared" si="38"/>
        <v>0.08</v>
      </c>
      <c r="CJ42" s="21">
        <f>COUNTIF($AT$3:$AT$29,"*abierta*")</f>
        <v>2</v>
      </c>
      <c r="CK42" s="22">
        <f t="shared" si="39"/>
        <v>0.08</v>
      </c>
      <c r="CL42" s="21">
        <f>COUNTIF($AT$3:$AT$29,"*confuso*")</f>
        <v>1</v>
      </c>
      <c r="CM42" s="22">
        <f t="shared" si="40"/>
        <v>0.04</v>
      </c>
      <c r="CN42" s="21">
        <f>COUNTIF($AT$3:$AT$29,"*escrita*")</f>
        <v>3</v>
      </c>
      <c r="CO42" s="22">
        <f t="shared" si="41"/>
        <v>0.12</v>
      </c>
      <c r="CP42" s="21">
        <f>COUNTIF($AT$3:$AT$29,"*Resumen*")</f>
        <v>1</v>
      </c>
      <c r="CQ42" s="22">
        <f t="shared" si="42"/>
        <v>0.04</v>
      </c>
      <c r="CR42" s="21">
        <f>COUNTIF($AT$3:$AT$29,"*Otra*")</f>
        <v>0</v>
      </c>
      <c r="CS42" s="22">
        <f t="shared" si="43"/>
        <v>0</v>
      </c>
    </row>
    <row r="43" spans="1:97" ht="24" customHeight="1">
      <c r="A43" s="20" t="s">
        <v>425</v>
      </c>
      <c r="B43" s="39">
        <f>COUNTIF(AU$3:AU$14,"Sí")</f>
        <v>7</v>
      </c>
      <c r="C43" s="38">
        <f t="shared" si="45"/>
        <v>0.7</v>
      </c>
      <c r="D43" s="39">
        <f>COUNTIF(AU$3:AU$29,"No")</f>
        <v>3</v>
      </c>
      <c r="E43" s="38">
        <f t="shared" si="0"/>
        <v>0.3</v>
      </c>
      <c r="F43" s="23"/>
      <c r="G43" s="21">
        <f>COUNTIF(AV$3:AV$29,"En 5 o menos%.")</f>
        <v>0</v>
      </c>
      <c r="H43" s="22">
        <f t="shared" si="1"/>
        <v>0</v>
      </c>
      <c r="I43" s="21">
        <f>COUNTIF(AV$3:AV$29,"Entre 5% y 25%")</f>
        <v>2</v>
      </c>
      <c r="J43" s="22">
        <f t="shared" si="2"/>
        <v>0.16666666666666666</v>
      </c>
      <c r="K43" s="21">
        <f>COUNTIF(AV$3:AV$29,"Entre 25% y 50%")</f>
        <v>0</v>
      </c>
      <c r="L43" s="22">
        <f t="shared" si="3"/>
        <v>0</v>
      </c>
      <c r="M43" s="21">
        <f>COUNTIF(AV$3:AV$29,"Entre 50% y 75%.")</f>
        <v>0</v>
      </c>
      <c r="N43" s="22">
        <f t="shared" si="4"/>
        <v>0</v>
      </c>
      <c r="O43" s="21">
        <f>COUNTIF(AV$3:AV$29,"En 75% o más.")</f>
        <v>0</v>
      </c>
      <c r="P43" s="22">
        <f t="shared" si="44"/>
        <v>0</v>
      </c>
      <c r="Q43" s="23"/>
      <c r="R43" s="21">
        <f>COUNTIF(AW$3:AW$29,"Sí")</f>
        <v>3</v>
      </c>
      <c r="S43" s="22">
        <f t="shared" si="5"/>
        <v>0.42857142857142855</v>
      </c>
      <c r="T43" s="21">
        <f>COUNTIF(AW$3:AW$29,"No")</f>
        <v>2</v>
      </c>
      <c r="U43" s="22">
        <f t="shared" si="6"/>
        <v>0.2857142857142857</v>
      </c>
      <c r="V43" s="23"/>
      <c r="W43" s="21">
        <f>COUNTIF($AX$3:$AX$29,"Asignaciones*")</f>
        <v>1</v>
      </c>
      <c r="X43" s="22">
        <f t="shared" si="7"/>
        <v>0.04</v>
      </c>
      <c r="Y43" s="21">
        <f>COUNTIF($AX$3:$AX$29,"*Asist*")</f>
        <v>0</v>
      </c>
      <c r="Z43" s="22">
        <f t="shared" si="8"/>
        <v>0</v>
      </c>
      <c r="AA43" s="21">
        <f>COUNTIF($AX$3:$AX$29,"*Chats*")</f>
        <v>0</v>
      </c>
      <c r="AB43" s="22">
        <f t="shared" si="9"/>
        <v>0</v>
      </c>
      <c r="AC43" s="21">
        <f>COUNTIF($AX$3:$AX$29,"*Debates*")</f>
        <v>4</v>
      </c>
      <c r="AD43" s="22">
        <f t="shared" si="10"/>
        <v>0.16</v>
      </c>
      <c r="AE43" s="21">
        <f>COUNTIF($AX$3:$AX$29,"*Aplicac*")</f>
        <v>0</v>
      </c>
      <c r="AF43" s="22">
        <f t="shared" si="11"/>
        <v>0</v>
      </c>
      <c r="AG43" s="21">
        <f>COUNTIF($AX$3:$AX$29,"*Ensayo*")</f>
        <v>0</v>
      </c>
      <c r="AH43" s="22">
        <f t="shared" si="12"/>
        <v>0</v>
      </c>
      <c r="AI43" s="21">
        <f>COUNTIF($AX$3:$AX$29,"*Exámenes*")</f>
        <v>1</v>
      </c>
      <c r="AJ43" s="22">
        <f t="shared" si="13"/>
        <v>0.04</v>
      </c>
      <c r="AK43" s="21">
        <f>COUNTIF($AX$3:$AX$29,"*Experimento*")</f>
        <v>0</v>
      </c>
      <c r="AL43" s="22">
        <f t="shared" si="14"/>
        <v>0</v>
      </c>
      <c r="AM43" s="21">
        <f>COUNTIF($AX$3:$AX$29,"*Foro*")</f>
        <v>0</v>
      </c>
      <c r="AN43" s="22">
        <f t="shared" si="15"/>
        <v>0</v>
      </c>
      <c r="AO43" s="21">
        <f>COUNTIF($AX$3:$AX$29,"*Investigación,*")</f>
        <v>0</v>
      </c>
      <c r="AP43" s="22">
        <f t="shared" si="16"/>
        <v>0</v>
      </c>
      <c r="AQ43" s="21">
        <f>COUNTIF($AX$3:$AX$29,"*Biblio*")</f>
        <v>0</v>
      </c>
      <c r="AR43" s="22">
        <f t="shared" si="17"/>
        <v>0</v>
      </c>
      <c r="AS43" s="21">
        <f>COUNTIF($AX$3:$AX$29,"*Campo*")</f>
        <v>0</v>
      </c>
      <c r="AT43" s="22">
        <f t="shared" si="18"/>
        <v>0</v>
      </c>
      <c r="AU43" s="21">
        <f>COUNTIF($AX$3:$AX$29,"*Paneles*")</f>
        <v>0</v>
      </c>
      <c r="AV43" s="22">
        <f t="shared" si="19"/>
        <v>0</v>
      </c>
      <c r="AW43" s="21">
        <f>COUNTIF($AX$3:$AX$29,"*Partici*")</f>
        <v>1</v>
      </c>
      <c r="AX43" s="22">
        <f t="shared" si="20"/>
        <v>0.04</v>
      </c>
      <c r="AY43" s="21">
        <f>COUNTIF($AX$3:$AX$29,"*Port*")</f>
        <v>0</v>
      </c>
      <c r="AZ43" s="22">
        <f t="shared" si="21"/>
        <v>0</v>
      </c>
      <c r="BA43" s="21">
        <f>COUNTIF($AX$3:$AX$29,"*Orales*")</f>
        <v>0</v>
      </c>
      <c r="BB43" s="22">
        <f t="shared" si="22"/>
        <v>0</v>
      </c>
      <c r="BC43" s="21">
        <f>COUNTIF($AX$3:$AX$29,"*Propuesta*")</f>
        <v>0</v>
      </c>
      <c r="BD43" s="22">
        <f t="shared" si="23"/>
        <v>0</v>
      </c>
      <c r="BE43" s="21">
        <f>COUNTIF($AX$3:$AX$29,"*Pruebas*")</f>
        <v>0</v>
      </c>
      <c r="BF43" s="22">
        <f t="shared" si="24"/>
        <v>0</v>
      </c>
      <c r="BG43" s="21">
        <f>COUNTIF($AX$3:$AX$29,"*Refl*")</f>
        <v>0</v>
      </c>
      <c r="BH43" s="22">
        <f t="shared" si="25"/>
        <v>0</v>
      </c>
      <c r="BI43" s="21">
        <f>COUNTIF($AX$3:$AX$29,"*Comunitario*")</f>
        <v>0</v>
      </c>
      <c r="BJ43" s="22">
        <f t="shared" si="26"/>
        <v>0</v>
      </c>
      <c r="BK43" s="21">
        <f>COUNTIF($AX$3:$AX$29,"*Otra*")</f>
        <v>0</v>
      </c>
      <c r="BL43" s="22">
        <f t="shared" si="27"/>
        <v>0</v>
      </c>
      <c r="BM43" s="23"/>
      <c r="BN43" s="21">
        <f>COUNTIF($AY$3:$AY$29,"*Encuesta*")</f>
        <v>0</v>
      </c>
      <c r="BO43" s="22">
        <f t="shared" si="28"/>
        <v>0</v>
      </c>
      <c r="BP43" s="21">
        <f>COUNTIF($AY$3:$AY$29,"*activi*")</f>
        <v>0</v>
      </c>
      <c r="BQ43" s="22">
        <f t="shared" si="29"/>
        <v>0</v>
      </c>
      <c r="BR43" s="21">
        <f>COUNTIF($AY$3:$AY$29,"*notas*")</f>
        <v>3</v>
      </c>
      <c r="BS43" s="22">
        <f t="shared" si="30"/>
        <v>0.12</v>
      </c>
      <c r="BT43" s="21">
        <f>COUNTIF($AY$3:$AY$29,"*examen,*")</f>
        <v>0</v>
      </c>
      <c r="BU43" s="22">
        <f t="shared" si="31"/>
        <v>0</v>
      </c>
      <c r="BV43" s="21">
        <f>COUNTIF($AY$3:$AY$29,"*est*")</f>
        <v>0</v>
      </c>
      <c r="BW43" s="22">
        <f t="shared" si="32"/>
        <v>0</v>
      </c>
      <c r="BX43" s="21">
        <f>COUNTIF($AY$3:$AY$29,"*Lista*")</f>
        <v>0</v>
      </c>
      <c r="BY43" s="22">
        <f t="shared" si="33"/>
        <v>0</v>
      </c>
      <c r="BZ43" s="21">
        <f>COUNTIF($AY$3:$AY$29,"*Mapa*")</f>
        <v>0</v>
      </c>
      <c r="CA43" s="22">
        <f t="shared" si="34"/>
        <v>0</v>
      </c>
      <c r="CB43" s="21">
        <f>COUNTIF($AY$3:$AY$29,"*Organiz*")</f>
        <v>0</v>
      </c>
      <c r="CC43" s="22">
        <f t="shared" si="35"/>
        <v>0</v>
      </c>
      <c r="CD43" s="21">
        <f>COUNTIF($AY$3:$AY$29,"*parafraseo*")</f>
        <v>0</v>
      </c>
      <c r="CE43" s="22">
        <f t="shared" si="36"/>
        <v>0</v>
      </c>
      <c r="CF43" s="21">
        <f>COUNTIF($AY$3:$AY$29,"*Porta*")</f>
        <v>0</v>
      </c>
      <c r="CG43" s="22">
        <f t="shared" si="37"/>
        <v>0</v>
      </c>
      <c r="CH43" s="21">
        <f>COUNTIF($AY$3:$AY$29,"*post*")</f>
        <v>0</v>
      </c>
      <c r="CI43" s="22">
        <f t="shared" si="38"/>
        <v>0</v>
      </c>
      <c r="CJ43" s="21">
        <f>COUNTIF($AY$3:$AY$29,"*abierta*")</f>
        <v>1</v>
      </c>
      <c r="CK43" s="22">
        <f t="shared" si="39"/>
        <v>0.04</v>
      </c>
      <c r="CL43" s="21">
        <f>COUNTIF($AY$3:$AY$29,"*confuso*")</f>
        <v>0</v>
      </c>
      <c r="CM43" s="22">
        <f t="shared" si="40"/>
        <v>0</v>
      </c>
      <c r="CN43" s="21">
        <f>COUNTIF($AY$3:$AY$29,"*escrita*")</f>
        <v>0</v>
      </c>
      <c r="CO43" s="22">
        <f t="shared" si="41"/>
        <v>0</v>
      </c>
      <c r="CP43" s="21">
        <f>COUNTIF($AY$3:$AY$29,"*Resumen*")</f>
        <v>0</v>
      </c>
      <c r="CQ43" s="22">
        <f t="shared" si="42"/>
        <v>0</v>
      </c>
      <c r="CR43" s="21">
        <f>COUNTIF($AY$3:$AY$29,"*Otra*")</f>
        <v>0</v>
      </c>
      <c r="CS43" s="22">
        <f t="shared" si="43"/>
        <v>0</v>
      </c>
    </row>
    <row r="44" spans="1:97" ht="24" customHeight="1">
      <c r="A44" s="20" t="s">
        <v>426</v>
      </c>
      <c r="B44" s="39">
        <f>COUNTIF(AZ$3:AZ$14,"Sí")</f>
        <v>3</v>
      </c>
      <c r="C44" s="38">
        <f t="shared" si="45"/>
        <v>0.3</v>
      </c>
      <c r="D44" s="39">
        <f>COUNTIF(AZ$3:AZ$29,"No")</f>
        <v>3</v>
      </c>
      <c r="E44" s="38">
        <f t="shared" si="0"/>
        <v>0.3</v>
      </c>
      <c r="F44" s="23"/>
      <c r="G44" s="21">
        <f>COUNTIF(BA$3:BA$29,"En 5 o menos%.")</f>
        <v>0</v>
      </c>
      <c r="H44" s="22">
        <f t="shared" si="1"/>
        <v>0</v>
      </c>
      <c r="I44" s="21">
        <f>COUNTIF(BA$3:BA$29,"Entre 5% y 25%")</f>
        <v>1</v>
      </c>
      <c r="J44" s="22">
        <f t="shared" si="2"/>
        <v>0.08333333333333333</v>
      </c>
      <c r="K44" s="21">
        <f>COUNTIF(BA$3:BA$29,"Entre 25% y 50%")</f>
        <v>0</v>
      </c>
      <c r="L44" s="22">
        <f t="shared" si="3"/>
        <v>0</v>
      </c>
      <c r="M44" s="21">
        <f>COUNTIF(BA$3:BA$29,"Entre 50% y 75%.")</f>
        <v>0</v>
      </c>
      <c r="N44" s="22">
        <f t="shared" si="4"/>
        <v>0</v>
      </c>
      <c r="O44" s="21">
        <f>COUNTIF(BA$3:BA$29,"En 75% o más.")</f>
        <v>1</v>
      </c>
      <c r="P44" s="22">
        <f t="shared" si="44"/>
        <v>0.08333333333333333</v>
      </c>
      <c r="Q44" s="23"/>
      <c r="R44" s="21">
        <f>COUNTIF(BB$3:BB$29,"Sí")</f>
        <v>2</v>
      </c>
      <c r="S44" s="22">
        <f t="shared" si="5"/>
        <v>0.6666666666666666</v>
      </c>
      <c r="T44" s="21">
        <f>COUNTIF(BB$3:BB$29,"No")</f>
        <v>1</v>
      </c>
      <c r="U44" s="22">
        <f t="shared" si="6"/>
        <v>0.3333333333333333</v>
      </c>
      <c r="V44" s="23"/>
      <c r="W44" s="21">
        <f>COUNTIF($BC$3:$BC$29,"Asignaciones*")</f>
        <v>1</v>
      </c>
      <c r="X44" s="22">
        <f t="shared" si="7"/>
        <v>0.04</v>
      </c>
      <c r="Y44" s="21">
        <f>COUNTIF($BC$3:$BC$29,"*Asist*")</f>
        <v>1</v>
      </c>
      <c r="Z44" s="22">
        <f t="shared" si="8"/>
        <v>0.04</v>
      </c>
      <c r="AA44" s="21">
        <f>COUNTIF($BC$3:$BC$29,"*Chats*")</f>
        <v>0</v>
      </c>
      <c r="AB44" s="22">
        <f t="shared" si="9"/>
        <v>0</v>
      </c>
      <c r="AC44" s="21">
        <f>COUNTIF($BC$3:$BC$29,"*Debates*")</f>
        <v>3</v>
      </c>
      <c r="AD44" s="22">
        <f t="shared" si="10"/>
        <v>0.12</v>
      </c>
      <c r="AE44" s="21">
        <f>COUNTIF($BC$3:$BC$29,"*Aplicac*")</f>
        <v>0</v>
      </c>
      <c r="AF44" s="22">
        <f t="shared" si="11"/>
        <v>0</v>
      </c>
      <c r="AG44" s="21">
        <f>COUNTIF($BC$3:$BC$29,"*Ensayo*")</f>
        <v>1</v>
      </c>
      <c r="AH44" s="22">
        <f t="shared" si="12"/>
        <v>0.04</v>
      </c>
      <c r="AI44" s="21">
        <f>COUNTIF($BC$3:$BC$29,"*Exámenes*")</f>
        <v>1</v>
      </c>
      <c r="AJ44" s="22">
        <f t="shared" si="13"/>
        <v>0.04</v>
      </c>
      <c r="AK44" s="21">
        <f>COUNTIF($BC$3:$BC$29,"*Experimento*")</f>
        <v>0</v>
      </c>
      <c r="AL44" s="22">
        <f t="shared" si="14"/>
        <v>0</v>
      </c>
      <c r="AM44" s="21">
        <f>COUNTIF($BC$3:$BC$29,"*Foro*")</f>
        <v>0</v>
      </c>
      <c r="AN44" s="22">
        <f t="shared" si="15"/>
        <v>0</v>
      </c>
      <c r="AO44" s="21">
        <f>COUNTIF($BC$3:$BC$29,"*Investigación,*")</f>
        <v>0</v>
      </c>
      <c r="AP44" s="22">
        <f t="shared" si="16"/>
        <v>0</v>
      </c>
      <c r="AQ44" s="21">
        <f>COUNTIF($BC$3:$BC$29,"*Biblio*")</f>
        <v>0</v>
      </c>
      <c r="AR44" s="22">
        <f t="shared" si="17"/>
        <v>0</v>
      </c>
      <c r="AS44" s="21">
        <f>COUNTIF($BC$3:$BC$29,"*Campo*")</f>
        <v>0</v>
      </c>
      <c r="AT44" s="22">
        <f t="shared" si="18"/>
        <v>0</v>
      </c>
      <c r="AU44" s="21">
        <f>COUNTIF($BC$3:$BC$29,"*Paneles*")</f>
        <v>0</v>
      </c>
      <c r="AV44" s="22">
        <f t="shared" si="19"/>
        <v>0</v>
      </c>
      <c r="AW44" s="21">
        <f>COUNTIF($BC$3:$BC$29,"*Partici*")</f>
        <v>2</v>
      </c>
      <c r="AX44" s="22">
        <f t="shared" si="20"/>
        <v>0.08</v>
      </c>
      <c r="AY44" s="21">
        <f>COUNTIF($BC$3:$BC$29,"*Port*")</f>
        <v>0</v>
      </c>
      <c r="AZ44" s="22">
        <f t="shared" si="21"/>
        <v>0</v>
      </c>
      <c r="BA44" s="21">
        <f>COUNTIF($BC$3:$BC$29,"*Orales*")</f>
        <v>0</v>
      </c>
      <c r="BB44" s="22">
        <f t="shared" si="22"/>
        <v>0</v>
      </c>
      <c r="BC44" s="21">
        <f>COUNTIF($BC$3:$BC$29,"*Propuesta*")</f>
        <v>0</v>
      </c>
      <c r="BD44" s="22">
        <f t="shared" si="23"/>
        <v>0</v>
      </c>
      <c r="BE44" s="21">
        <f>COUNTIF($BC$3:$BC$29,"*Pruebas*")</f>
        <v>0</v>
      </c>
      <c r="BF44" s="22">
        <f t="shared" si="24"/>
        <v>0</v>
      </c>
      <c r="BG44" s="21">
        <f>COUNTIF($BC$3:$BC$29,"*Refl*")</f>
        <v>0</v>
      </c>
      <c r="BH44" s="22">
        <f t="shared" si="25"/>
        <v>0</v>
      </c>
      <c r="BI44" s="21">
        <f>COUNTIF($BC$3:$BC$29,"*Comunitario*")</f>
        <v>0</v>
      </c>
      <c r="BJ44" s="22">
        <f t="shared" si="26"/>
        <v>0</v>
      </c>
      <c r="BK44" s="21">
        <f>COUNTIF($BC$3:$BC$29,"*Otra*")</f>
        <v>0</v>
      </c>
      <c r="BL44" s="22">
        <f t="shared" si="27"/>
        <v>0</v>
      </c>
      <c r="BM44" s="23"/>
      <c r="BN44" s="21">
        <f>COUNTIF($BD$3:$BD$29,"*Encuesta*")</f>
        <v>0</v>
      </c>
      <c r="BO44" s="22">
        <f t="shared" si="28"/>
        <v>0</v>
      </c>
      <c r="BP44" s="21">
        <f>COUNTIF($BD$3:$BD$29,"*activi*")</f>
        <v>0</v>
      </c>
      <c r="BQ44" s="22">
        <f t="shared" si="29"/>
        <v>0</v>
      </c>
      <c r="BR44" s="21">
        <f>COUNTIF($BD$3:$BD$29,"*notas*")</f>
        <v>1</v>
      </c>
      <c r="BS44" s="22">
        <f t="shared" si="30"/>
        <v>0.04</v>
      </c>
      <c r="BT44" s="21">
        <f>COUNTIF($BD$3:$BD$29,"*examen,*")</f>
        <v>0</v>
      </c>
      <c r="BU44" s="22">
        <f t="shared" si="31"/>
        <v>0</v>
      </c>
      <c r="BV44" s="21">
        <f>COUNTIF($BD$3:$BD$29,"*est*")</f>
        <v>0</v>
      </c>
      <c r="BW44" s="22">
        <f t="shared" si="32"/>
        <v>0</v>
      </c>
      <c r="BX44" s="21">
        <f>COUNTIF($BD$3:$BD$29,"*Lista*")</f>
        <v>0</v>
      </c>
      <c r="BY44" s="22">
        <f t="shared" si="33"/>
        <v>0</v>
      </c>
      <c r="BZ44" s="21">
        <f>COUNTIF($BD$3:$BD$29,"*Mapa*")</f>
        <v>0</v>
      </c>
      <c r="CA44" s="22">
        <f t="shared" si="34"/>
        <v>0</v>
      </c>
      <c r="CB44" s="21">
        <f>COUNTIF($BD$3:$BD$29,"*Organiz*")</f>
        <v>0</v>
      </c>
      <c r="CC44" s="22">
        <f t="shared" si="35"/>
        <v>0</v>
      </c>
      <c r="CD44" s="21">
        <f>COUNTIF($BD$3:$BD$29,"*parafraseo*")</f>
        <v>0</v>
      </c>
      <c r="CE44" s="22">
        <f t="shared" si="36"/>
        <v>0</v>
      </c>
      <c r="CF44" s="21">
        <f>COUNTIF($BD$3:$BD$29,"*Porta*")</f>
        <v>0</v>
      </c>
      <c r="CG44" s="22">
        <f t="shared" si="37"/>
        <v>0</v>
      </c>
      <c r="CH44" s="21">
        <f>COUNTIF($BD$3:$BD$29,"*post*")</f>
        <v>0</v>
      </c>
      <c r="CI44" s="22">
        <f t="shared" si="38"/>
        <v>0</v>
      </c>
      <c r="CJ44" s="21">
        <f>COUNTIF($BD$3:$BD$29,"*abierta*")</f>
        <v>1</v>
      </c>
      <c r="CK44" s="22">
        <f t="shared" si="39"/>
        <v>0.04</v>
      </c>
      <c r="CL44" s="21">
        <f>COUNTIF($BD$3:$BD$29,"*confuso*")</f>
        <v>0</v>
      </c>
      <c r="CM44" s="22">
        <f t="shared" si="40"/>
        <v>0</v>
      </c>
      <c r="CN44" s="21">
        <f>COUNTIF($BD$3:$BD$29,"*escrita*")</f>
        <v>0</v>
      </c>
      <c r="CO44" s="22">
        <f t="shared" si="41"/>
        <v>0</v>
      </c>
      <c r="CP44" s="21">
        <f>COUNTIF($BD$3:$BD$29,"*Resumen*")</f>
        <v>0</v>
      </c>
      <c r="CQ44" s="22">
        <f t="shared" si="42"/>
        <v>0</v>
      </c>
      <c r="CR44" s="21">
        <f>COUNTIF($BD$3:$BD$29,"*Otra*")</f>
        <v>0</v>
      </c>
      <c r="CS44" s="22">
        <f t="shared" si="43"/>
        <v>0</v>
      </c>
    </row>
    <row r="45" spans="1:97" ht="24" customHeight="1">
      <c r="A45" s="20" t="s">
        <v>427</v>
      </c>
      <c r="B45" s="39">
        <v>10</v>
      </c>
      <c r="C45" s="38">
        <f t="shared" si="45"/>
        <v>1</v>
      </c>
      <c r="D45" s="39">
        <f>COUNTIF(BE$3:BE$29,"No")</f>
        <v>0</v>
      </c>
      <c r="E45" s="38">
        <f t="shared" si="0"/>
        <v>0</v>
      </c>
      <c r="F45" s="23"/>
      <c r="G45" s="21">
        <f>COUNTIF(BF$3:BF$29,"En 5 o menos%.")</f>
        <v>0</v>
      </c>
      <c r="H45" s="22">
        <f t="shared" si="1"/>
        <v>0</v>
      </c>
      <c r="I45" s="21">
        <f>COUNTIF(BF$3:BF$29,"Entre 5% y 25%")</f>
        <v>0</v>
      </c>
      <c r="J45" s="22">
        <f t="shared" si="2"/>
        <v>0</v>
      </c>
      <c r="K45" s="21">
        <f>COUNTIF(BF$3:BF$29,"Entre 25% y 50%")</f>
        <v>2</v>
      </c>
      <c r="L45" s="22">
        <f t="shared" si="3"/>
        <v>0.16666666666666666</v>
      </c>
      <c r="M45" s="21">
        <f>COUNTIF(BF$3:BF$29,"Entre 50% y 75%.")</f>
        <v>0</v>
      </c>
      <c r="N45" s="22">
        <f t="shared" si="4"/>
        <v>0</v>
      </c>
      <c r="O45" s="21">
        <f>COUNTIF(BF$3:BF$29,"En 75% o más.")</f>
        <v>6</v>
      </c>
      <c r="P45" s="22">
        <f t="shared" si="44"/>
        <v>0.5</v>
      </c>
      <c r="Q45" s="23"/>
      <c r="R45" s="21">
        <f>COUNTIF(BG$3:BG$29,"Sí")</f>
        <v>6</v>
      </c>
      <c r="S45" s="22">
        <f t="shared" si="5"/>
        <v>0.6</v>
      </c>
      <c r="T45" s="21">
        <f>COUNTIF(BG$3:BG$29,"No")</f>
        <v>2</v>
      </c>
      <c r="U45" s="22">
        <f t="shared" si="6"/>
        <v>0.2</v>
      </c>
      <c r="V45" s="23"/>
      <c r="W45" s="21">
        <f>COUNTIF($BH$3:$BH$29,"Asignaciones*")</f>
        <v>5</v>
      </c>
      <c r="X45" s="22">
        <f t="shared" si="7"/>
        <v>0.2</v>
      </c>
      <c r="Y45" s="21">
        <f>COUNTIF($BH$3:$BH$29,"*Asist*")</f>
        <v>2</v>
      </c>
      <c r="Z45" s="22">
        <f t="shared" si="8"/>
        <v>0.08</v>
      </c>
      <c r="AA45" s="21">
        <f>COUNTIF($BH$3:$BH$29,"*Chats*")</f>
        <v>0</v>
      </c>
      <c r="AB45" s="22">
        <f t="shared" si="9"/>
        <v>0</v>
      </c>
      <c r="AC45" s="21">
        <f>COUNTIF($BH$3:$BH$29,"*Debates*")</f>
        <v>4</v>
      </c>
      <c r="AD45" s="22">
        <f t="shared" si="10"/>
        <v>0.16</v>
      </c>
      <c r="AE45" s="21">
        <f>COUNTIF($BH$3:$BH$29,"*Aplicac*")</f>
        <v>1</v>
      </c>
      <c r="AF45" s="22">
        <f t="shared" si="11"/>
        <v>0.04</v>
      </c>
      <c r="AG45" s="21">
        <f>COUNTIF($BH$3:$BH$29,"*Ensayo*")</f>
        <v>3</v>
      </c>
      <c r="AH45" s="22">
        <f t="shared" si="12"/>
        <v>0.12</v>
      </c>
      <c r="AI45" s="21">
        <f>COUNTIF($BH$3:$BH$29,"*Exámenes*")</f>
        <v>3</v>
      </c>
      <c r="AJ45" s="22">
        <f t="shared" si="13"/>
        <v>0.12</v>
      </c>
      <c r="AK45" s="21">
        <f>COUNTIF($BH$3:$BH$29,"*Experimento*")</f>
        <v>0</v>
      </c>
      <c r="AL45" s="22">
        <f t="shared" si="14"/>
        <v>0</v>
      </c>
      <c r="AM45" s="21">
        <f>COUNTIF($BH$3:$BH$29,"*Foro*")</f>
        <v>0</v>
      </c>
      <c r="AN45" s="22">
        <f t="shared" si="15"/>
        <v>0</v>
      </c>
      <c r="AO45" s="21">
        <f>COUNTIF($BH$3:$BH$29,"*Investigación,*")</f>
        <v>1</v>
      </c>
      <c r="AP45" s="22">
        <f t="shared" si="16"/>
        <v>0.04</v>
      </c>
      <c r="AQ45" s="21">
        <f>COUNTIF($BH$3:$BH$29,"*Biblio*")</f>
        <v>1</v>
      </c>
      <c r="AR45" s="22">
        <f t="shared" si="17"/>
        <v>0.04</v>
      </c>
      <c r="AS45" s="21">
        <f>COUNTIF($BH$3:$BH$29,"*Campo*")</f>
        <v>0</v>
      </c>
      <c r="AT45" s="22">
        <f t="shared" si="18"/>
        <v>0</v>
      </c>
      <c r="AU45" s="21">
        <f>COUNTIF($BH$3:$BH$29,"*Paneles*")</f>
        <v>0</v>
      </c>
      <c r="AV45" s="22">
        <f t="shared" si="19"/>
        <v>0</v>
      </c>
      <c r="AW45" s="21">
        <f>COUNTIF($BH$3:$BH$29,"*Partici*")</f>
        <v>3</v>
      </c>
      <c r="AX45" s="22">
        <f t="shared" si="20"/>
        <v>0.12</v>
      </c>
      <c r="AY45" s="21">
        <f>COUNTIF($BH$3:$BH$29,"*Port*")</f>
        <v>0</v>
      </c>
      <c r="AZ45" s="22">
        <f t="shared" si="21"/>
        <v>0</v>
      </c>
      <c r="BA45" s="21">
        <f>COUNTIF($BH$3:$BH$29,"*Orales*")</f>
        <v>0</v>
      </c>
      <c r="BB45" s="22">
        <f t="shared" si="22"/>
        <v>0</v>
      </c>
      <c r="BC45" s="21">
        <f>COUNTIF($BH$3:$BH$29,"*Propuesta*")</f>
        <v>0</v>
      </c>
      <c r="BD45" s="22">
        <f t="shared" si="23"/>
        <v>0</v>
      </c>
      <c r="BE45" s="21">
        <f>COUNTIF($BH$3:$BH$29,"*Pruebas*")</f>
        <v>0</v>
      </c>
      <c r="BF45" s="22">
        <f t="shared" si="24"/>
        <v>0</v>
      </c>
      <c r="BG45" s="21">
        <f>COUNTIF($BH$3:$BH$29,"*Refl*")</f>
        <v>3</v>
      </c>
      <c r="BH45" s="22">
        <f t="shared" si="25"/>
        <v>0.12</v>
      </c>
      <c r="BI45" s="21">
        <f>COUNTIF($BH$3:$BH$29,"*Comunitario*")</f>
        <v>0</v>
      </c>
      <c r="BJ45" s="22">
        <f t="shared" si="26"/>
        <v>0</v>
      </c>
      <c r="BK45" s="21">
        <f>COUNTIF($BH$3:$BH$29,"*Otra*")</f>
        <v>0</v>
      </c>
      <c r="BL45" s="22">
        <f t="shared" si="27"/>
        <v>0</v>
      </c>
      <c r="BM45" s="23"/>
      <c r="BN45" s="21">
        <f>COUNTIF($BI$3:$BI$29,"*Encuesta*")</f>
        <v>0</v>
      </c>
      <c r="BO45" s="22">
        <f t="shared" si="28"/>
        <v>0</v>
      </c>
      <c r="BP45" s="21">
        <f>COUNTIF($BI$3:$BI$29,"*activi*")</f>
        <v>1</v>
      </c>
      <c r="BQ45" s="22">
        <f t="shared" si="29"/>
        <v>0.04</v>
      </c>
      <c r="BR45" s="21">
        <f>COUNTIF($BI$3:$BI$29,"*notas*")</f>
        <v>3</v>
      </c>
      <c r="BS45" s="22">
        <f t="shared" si="30"/>
        <v>0.12</v>
      </c>
      <c r="BT45" s="21">
        <f>COUNTIF($BI$3:$BI$29,"*examen,*")</f>
        <v>1</v>
      </c>
      <c r="BU45" s="22">
        <f t="shared" si="31"/>
        <v>0.04</v>
      </c>
      <c r="BV45" s="21">
        <f>COUNTIF($BI$3:$BI$29,"*est*")</f>
        <v>0</v>
      </c>
      <c r="BW45" s="22">
        <f t="shared" si="32"/>
        <v>0</v>
      </c>
      <c r="BX45" s="21">
        <f>COUNTIF($BI$3:$BI$29,"*Lista*")</f>
        <v>0</v>
      </c>
      <c r="BY45" s="22">
        <f t="shared" si="33"/>
        <v>0</v>
      </c>
      <c r="BZ45" s="21">
        <f>COUNTIF($BI$3:$BI$29,"*Mapa*")</f>
        <v>0</v>
      </c>
      <c r="CA45" s="22">
        <f t="shared" si="34"/>
        <v>0</v>
      </c>
      <c r="CB45" s="21">
        <f>COUNTIF($BI$3:$BI$29,"*Organiz*")</f>
        <v>0</v>
      </c>
      <c r="CC45" s="22">
        <f t="shared" si="35"/>
        <v>0</v>
      </c>
      <c r="CD45" s="21">
        <f>COUNTIF($BI$3:$BI$29,"*parafraseo*")</f>
        <v>1</v>
      </c>
      <c r="CE45" s="22">
        <f t="shared" si="36"/>
        <v>0.04</v>
      </c>
      <c r="CF45" s="21">
        <f>COUNTIF($BI$3:$BI$29,"*Porta*")</f>
        <v>0</v>
      </c>
      <c r="CG45" s="22">
        <f t="shared" si="37"/>
        <v>0</v>
      </c>
      <c r="CH45" s="21">
        <f>COUNTIF($BI$3:$BI$29,"*post*")</f>
        <v>1</v>
      </c>
      <c r="CI45" s="22">
        <f t="shared" si="38"/>
        <v>0.04</v>
      </c>
      <c r="CJ45" s="21">
        <f>COUNTIF($BI$3:$BI$29,"*abierta*")</f>
        <v>3</v>
      </c>
      <c r="CK45" s="22">
        <f t="shared" si="39"/>
        <v>0.12</v>
      </c>
      <c r="CL45" s="21">
        <f>COUNTIF($BI$3:$BI$29,"*confuso*")</f>
        <v>1</v>
      </c>
      <c r="CM45" s="22">
        <f t="shared" si="40"/>
        <v>0.04</v>
      </c>
      <c r="CN45" s="21">
        <f>COUNTIF($BI$3:$BI$29,"*escrita*")</f>
        <v>1</v>
      </c>
      <c r="CO45" s="22">
        <f t="shared" si="41"/>
        <v>0.04</v>
      </c>
      <c r="CP45" s="21">
        <f>COUNTIF($BI$3:$BI$29,"*Resumen*")</f>
        <v>1</v>
      </c>
      <c r="CQ45" s="22">
        <f t="shared" si="42"/>
        <v>0.04</v>
      </c>
      <c r="CR45" s="21">
        <f>COUNTIF($BI$3:$BI$29,"*Otra*")</f>
        <v>0</v>
      </c>
      <c r="CS45" s="22">
        <f t="shared" si="43"/>
        <v>0</v>
      </c>
    </row>
    <row r="46" spans="1:97" ht="24" customHeight="1">
      <c r="A46" s="20" t="s">
        <v>428</v>
      </c>
      <c r="B46" s="39">
        <f>COUNTIF(BJ$3:BJ$14,"Sí")</f>
        <v>10</v>
      </c>
      <c r="C46" s="38">
        <f t="shared" si="45"/>
        <v>1</v>
      </c>
      <c r="D46" s="39">
        <f>COUNTIF(BJ$3:BJ$29,"No")</f>
        <v>0</v>
      </c>
      <c r="E46" s="38">
        <f t="shared" si="0"/>
        <v>0</v>
      </c>
      <c r="F46" s="23"/>
      <c r="G46" s="21">
        <f>COUNTIF(BK$3:BK$29,"En 5 o menos%.")</f>
        <v>0</v>
      </c>
      <c r="H46" s="22">
        <f t="shared" si="1"/>
        <v>0</v>
      </c>
      <c r="I46" s="21">
        <f>COUNTIF(BK$3:BK$29,"Entre 5% y 25%")</f>
        <v>0</v>
      </c>
      <c r="J46" s="22">
        <f t="shared" si="2"/>
        <v>0</v>
      </c>
      <c r="K46" s="21">
        <f>COUNTIF(BK$3:BK$29,"Entre 25% y 50%")</f>
        <v>0</v>
      </c>
      <c r="L46" s="22">
        <f t="shared" si="3"/>
        <v>0</v>
      </c>
      <c r="M46" s="21">
        <f>COUNTIF(BK$3:BK$29,"Entre 50% y 75%.")</f>
        <v>2</v>
      </c>
      <c r="N46" s="22">
        <f t="shared" si="4"/>
        <v>0.16666666666666666</v>
      </c>
      <c r="O46" s="21">
        <f>COUNTIF(BK$3:BK$29,"En 75% o más.")</f>
        <v>8</v>
      </c>
      <c r="P46" s="22">
        <f t="shared" si="44"/>
        <v>0.6666666666666666</v>
      </c>
      <c r="Q46" s="23"/>
      <c r="R46" s="21">
        <f>COUNTIF(BL$3:BL$29,"Sí")</f>
        <v>10</v>
      </c>
      <c r="S46" s="22">
        <f t="shared" si="5"/>
        <v>1</v>
      </c>
      <c r="T46" s="21">
        <f>COUNTIF(BL$3:BL$29,"No")</f>
        <v>0</v>
      </c>
      <c r="U46" s="22">
        <f t="shared" si="6"/>
        <v>0</v>
      </c>
      <c r="V46" s="23"/>
      <c r="W46" s="21">
        <f>COUNTIF($BM$3:$BM$29,"Asignaciones*")</f>
        <v>3</v>
      </c>
      <c r="X46" s="22">
        <f t="shared" si="7"/>
        <v>0.12</v>
      </c>
      <c r="Y46" s="21">
        <f>COUNTIF($BM$3:$BM$29,"*Asist*")</f>
        <v>2</v>
      </c>
      <c r="Z46" s="22">
        <f t="shared" si="8"/>
        <v>0.08</v>
      </c>
      <c r="AA46" s="21">
        <f>COUNTIF($BM$3:$BM$29,"*Chats*")</f>
        <v>0</v>
      </c>
      <c r="AB46" s="22">
        <f t="shared" si="9"/>
        <v>0</v>
      </c>
      <c r="AC46" s="21">
        <f>COUNTIF($BM$3:$BM$29,"*Debates*")</f>
        <v>3</v>
      </c>
      <c r="AD46" s="22">
        <f t="shared" si="10"/>
        <v>0.12</v>
      </c>
      <c r="AE46" s="21">
        <f>COUNTIF($BM$3:$BM$29,"*Aplicac*")</f>
        <v>5</v>
      </c>
      <c r="AF46" s="22">
        <f t="shared" si="11"/>
        <v>0.2</v>
      </c>
      <c r="AG46" s="21">
        <f>COUNTIF($BM$3:$BM$29,"*Ensayo*")</f>
        <v>0</v>
      </c>
      <c r="AH46" s="22">
        <f t="shared" si="12"/>
        <v>0</v>
      </c>
      <c r="AI46" s="21">
        <f>COUNTIF($BM$3:$BM$29,"*Exámenes*")</f>
        <v>4</v>
      </c>
      <c r="AJ46" s="22">
        <f t="shared" si="13"/>
        <v>0.16</v>
      </c>
      <c r="AK46" s="21">
        <f>COUNTIF($BM$3:$BM$29,"*Experimento*")</f>
        <v>0</v>
      </c>
      <c r="AL46" s="22">
        <f t="shared" si="14"/>
        <v>0</v>
      </c>
      <c r="AM46" s="21">
        <f>COUNTIF($BM$3:$BM$29,"*Foro*")</f>
        <v>0</v>
      </c>
      <c r="AN46" s="22">
        <f t="shared" si="15"/>
        <v>0</v>
      </c>
      <c r="AO46" s="21">
        <f>COUNTIF($BM$3:$BM$29,"*Investigación,*")</f>
        <v>1</v>
      </c>
      <c r="AP46" s="22">
        <f t="shared" si="16"/>
        <v>0.04</v>
      </c>
      <c r="AQ46" s="21">
        <f>COUNTIF($BM$3:$BM$29,"*Biblio*")</f>
        <v>1</v>
      </c>
      <c r="AR46" s="22">
        <f t="shared" si="17"/>
        <v>0.04</v>
      </c>
      <c r="AS46" s="21">
        <f>COUNTIF($BM$3:$BM$29,"*Campo*")</f>
        <v>0</v>
      </c>
      <c r="AT46" s="22">
        <f t="shared" si="18"/>
        <v>0</v>
      </c>
      <c r="AU46" s="21">
        <f>COUNTIF($BM$3:$BM$29,"*Paneles*")</f>
        <v>0</v>
      </c>
      <c r="AV46" s="22">
        <f t="shared" si="19"/>
        <v>0</v>
      </c>
      <c r="AW46" s="21">
        <f>COUNTIF($BM$3:$BM$29,"*Partici*")</f>
        <v>5</v>
      </c>
      <c r="AX46" s="22">
        <f t="shared" si="20"/>
        <v>0.2</v>
      </c>
      <c r="AY46" s="21">
        <f>COUNTIF($BM$3:$BM$29,"*Port*")</f>
        <v>0</v>
      </c>
      <c r="AZ46" s="22">
        <f t="shared" si="21"/>
        <v>0</v>
      </c>
      <c r="BA46" s="21">
        <f>COUNTIF($BM$3:$BM$29,"*Orales*")</f>
        <v>0</v>
      </c>
      <c r="BB46" s="22">
        <f t="shared" si="22"/>
        <v>0</v>
      </c>
      <c r="BC46" s="21">
        <f>COUNTIF($BM$3:$BM$29,"*Propuesta*")</f>
        <v>0</v>
      </c>
      <c r="BD46" s="22">
        <f t="shared" si="23"/>
        <v>0</v>
      </c>
      <c r="BE46" s="21">
        <f>COUNTIF($BM$3:$BM$29,"*Pruebas*")</f>
        <v>2</v>
      </c>
      <c r="BF46" s="22">
        <f t="shared" si="24"/>
        <v>0.08</v>
      </c>
      <c r="BG46" s="21">
        <f>COUNTIF($BM$3:$BM$29,"*Refl*")</f>
        <v>2</v>
      </c>
      <c r="BH46" s="22">
        <f t="shared" si="25"/>
        <v>0.08</v>
      </c>
      <c r="BI46" s="21">
        <f>COUNTIF($BM$3:$BM$29,"*Comunitario*")</f>
        <v>0</v>
      </c>
      <c r="BJ46" s="22">
        <f t="shared" si="26"/>
        <v>0</v>
      </c>
      <c r="BK46" s="21">
        <f>COUNTIF($BM$3:$BM$29,"*Otra*")</f>
        <v>0</v>
      </c>
      <c r="BL46" s="22">
        <f t="shared" si="27"/>
        <v>0</v>
      </c>
      <c r="BM46" s="23"/>
      <c r="BN46" s="21">
        <f>COUNTIF($BN$3:$BN$29,"*Encuesta*")</f>
        <v>0</v>
      </c>
      <c r="BO46" s="22">
        <f t="shared" si="28"/>
        <v>0</v>
      </c>
      <c r="BP46" s="21">
        <f>COUNTIF($BN$3:$BN$29,"*activi*")</f>
        <v>1</v>
      </c>
      <c r="BQ46" s="22">
        <f t="shared" si="29"/>
        <v>0.04</v>
      </c>
      <c r="BR46" s="21">
        <f>COUNTIF($BN$3:$BN$29,"*notas*")</f>
        <v>5</v>
      </c>
      <c r="BS46" s="22">
        <f t="shared" si="30"/>
        <v>0.2</v>
      </c>
      <c r="BT46" s="21">
        <f>COUNTIF($BN$3:$BN$29,"*examen,*")</f>
        <v>4</v>
      </c>
      <c r="BU46" s="22">
        <f t="shared" si="31"/>
        <v>0.16</v>
      </c>
      <c r="BV46" s="21">
        <f>COUNTIF($BN$3:$BN$29,"*est*")</f>
        <v>1</v>
      </c>
      <c r="BW46" s="22">
        <f t="shared" si="32"/>
        <v>0.04</v>
      </c>
      <c r="BX46" s="21">
        <f>COUNTIF($BN$3:$BN$29,"*Lista*")</f>
        <v>0</v>
      </c>
      <c r="BY46" s="22">
        <f t="shared" si="33"/>
        <v>0</v>
      </c>
      <c r="BZ46" s="21">
        <f>COUNTIF($BN$3:$BN$29,"*Mapa*")</f>
        <v>0</v>
      </c>
      <c r="CA46" s="22">
        <f t="shared" si="34"/>
        <v>0</v>
      </c>
      <c r="CB46" s="21">
        <f>COUNTIF($BN$3:$BN$29,"*Organiz*")</f>
        <v>0</v>
      </c>
      <c r="CC46" s="22">
        <f t="shared" si="35"/>
        <v>0</v>
      </c>
      <c r="CD46" s="21">
        <f>COUNTIF($BN$3:$BN$29,"*parafraseo*")</f>
        <v>2</v>
      </c>
      <c r="CE46" s="22">
        <f t="shared" si="36"/>
        <v>0.08</v>
      </c>
      <c r="CF46" s="21">
        <f>COUNTIF($BN$3:$BN$29,"*Porta*")</f>
        <v>0</v>
      </c>
      <c r="CG46" s="22">
        <f t="shared" si="37"/>
        <v>0</v>
      </c>
      <c r="CH46" s="21">
        <f>COUNTIF($BN$3:$BN$29,"*post*")</f>
        <v>3</v>
      </c>
      <c r="CI46" s="22">
        <f t="shared" si="38"/>
        <v>0.12</v>
      </c>
      <c r="CJ46" s="21">
        <f>COUNTIF($BN$3:$BN$29,"*abierta*")</f>
        <v>4</v>
      </c>
      <c r="CK46" s="22">
        <f t="shared" si="39"/>
        <v>0.16</v>
      </c>
      <c r="CL46" s="21">
        <f>COUNTIF($BN$3:$BN$29,"*confuso*")</f>
        <v>1</v>
      </c>
      <c r="CM46" s="22">
        <f t="shared" si="40"/>
        <v>0.04</v>
      </c>
      <c r="CN46" s="21">
        <f>COUNTIF($BN$3:$BN$29,"*escrita*")</f>
        <v>4</v>
      </c>
      <c r="CO46" s="22">
        <f t="shared" si="41"/>
        <v>0.16</v>
      </c>
      <c r="CP46" s="21">
        <f>COUNTIF($BN$3:$BN$29,"*Resumen*")</f>
        <v>2</v>
      </c>
      <c r="CQ46" s="22">
        <f t="shared" si="42"/>
        <v>0.08</v>
      </c>
      <c r="CR46" s="21">
        <f>COUNTIF($BN$3:$BN$29,"*Otra*")</f>
        <v>0</v>
      </c>
      <c r="CS46" s="22">
        <f t="shared" si="43"/>
        <v>0</v>
      </c>
    </row>
    <row r="47" spans="1:97" ht="24" customHeight="1">
      <c r="A47" s="20" t="s">
        <v>429</v>
      </c>
      <c r="B47" s="39">
        <f>COUNTIF(BO$3:BO$14,"Sí")</f>
        <v>10</v>
      </c>
      <c r="C47" s="38">
        <f t="shared" si="45"/>
        <v>1</v>
      </c>
      <c r="D47" s="39">
        <f>COUNTIF(BO$3:BO$29,"No")</f>
        <v>0</v>
      </c>
      <c r="E47" s="38">
        <f t="shared" si="0"/>
        <v>0</v>
      </c>
      <c r="F47" s="23"/>
      <c r="G47" s="21">
        <f>COUNTIF(BP$3:BP$29,"En 5 o menos%.")</f>
        <v>0</v>
      </c>
      <c r="H47" s="22">
        <f t="shared" si="1"/>
        <v>0</v>
      </c>
      <c r="I47" s="21">
        <f>COUNTIF(BP$3:BP$29,"Entre 5% y 25%")</f>
        <v>0</v>
      </c>
      <c r="J47" s="22">
        <f t="shared" si="2"/>
        <v>0</v>
      </c>
      <c r="K47" s="21">
        <f>COUNTIF(BP$3:BP$29,"Entre 25% y 50%")</f>
        <v>2</v>
      </c>
      <c r="L47" s="22">
        <f t="shared" si="3"/>
        <v>0.16666666666666666</v>
      </c>
      <c r="M47" s="21">
        <f>COUNTIF(BP$3:BP$29,"Entre 50% y 75%.")</f>
        <v>3</v>
      </c>
      <c r="N47" s="22">
        <f t="shared" si="4"/>
        <v>0.25</v>
      </c>
      <c r="O47" s="21">
        <f>COUNTIF(BP$3:BP$29,"En 75% o más.")</f>
        <v>0</v>
      </c>
      <c r="P47" s="22">
        <f t="shared" si="44"/>
        <v>0</v>
      </c>
      <c r="Q47" s="23"/>
      <c r="R47" s="21">
        <f>COUNTIF(BQ$3:BQ$29,"Sí")</f>
        <v>6</v>
      </c>
      <c r="S47" s="22">
        <f t="shared" si="5"/>
        <v>0.6</v>
      </c>
      <c r="T47" s="21">
        <f>COUNTIF(BQ$3:BQ$29,"No")</f>
        <v>4</v>
      </c>
      <c r="U47" s="22">
        <f t="shared" si="6"/>
        <v>0.4</v>
      </c>
      <c r="V47" s="23"/>
      <c r="W47" s="21">
        <f>COUNTIF($BR$3:$BR$29,"Asignaciones*")</f>
        <v>5</v>
      </c>
      <c r="X47" s="22">
        <f t="shared" si="7"/>
        <v>0.2</v>
      </c>
      <c r="Y47" s="21">
        <f>COUNTIF($BR$3:$BR$29,"*Asist*")</f>
        <v>2</v>
      </c>
      <c r="Z47" s="22">
        <f t="shared" si="8"/>
        <v>0.08</v>
      </c>
      <c r="AA47" s="21">
        <f>COUNTIF($BR$3:$BR$29,"*Chats*")</f>
        <v>0</v>
      </c>
      <c r="AB47" s="22">
        <f t="shared" si="9"/>
        <v>0</v>
      </c>
      <c r="AC47" s="21">
        <f>COUNTIF($BR$3:$BR$29,"*Debates*")</f>
        <v>3</v>
      </c>
      <c r="AD47" s="22">
        <f t="shared" si="10"/>
        <v>0.12</v>
      </c>
      <c r="AE47" s="21">
        <f>COUNTIF($BR$3:$BR$29,"*Aplicac*")</f>
        <v>0</v>
      </c>
      <c r="AF47" s="22">
        <f t="shared" si="11"/>
        <v>0</v>
      </c>
      <c r="AG47" s="21">
        <f>COUNTIF($BR$3:$BR$29,"*Ensayo*")</f>
        <v>5</v>
      </c>
      <c r="AH47" s="22">
        <f t="shared" si="12"/>
        <v>0.2</v>
      </c>
      <c r="AI47" s="21">
        <f>COUNTIF($BR$3:$BR$29,"*Exámenes*")</f>
        <v>1</v>
      </c>
      <c r="AJ47" s="22">
        <f t="shared" si="13"/>
        <v>0.04</v>
      </c>
      <c r="AK47" s="21">
        <f>COUNTIF($BR$3:$BR$29,"*Experimento*")</f>
        <v>0</v>
      </c>
      <c r="AL47" s="22">
        <f t="shared" si="14"/>
        <v>0</v>
      </c>
      <c r="AM47" s="21">
        <f>COUNTIF($BR$3:$BR$29,"*Foro*")</f>
        <v>1</v>
      </c>
      <c r="AN47" s="22">
        <f t="shared" si="15"/>
        <v>0.04</v>
      </c>
      <c r="AO47" s="21">
        <f>COUNTIF($BR$3:$BR$29,"*Investigación,*")</f>
        <v>0</v>
      </c>
      <c r="AP47" s="22">
        <f t="shared" si="16"/>
        <v>0</v>
      </c>
      <c r="AQ47" s="21">
        <f>COUNTIF($BR$3:$BR$29,"*Biblio*")</f>
        <v>0</v>
      </c>
      <c r="AR47" s="22">
        <f t="shared" si="17"/>
        <v>0</v>
      </c>
      <c r="AS47" s="21">
        <f>COUNTIF($BR$3:$BR$29,"*Campo*")</f>
        <v>0</v>
      </c>
      <c r="AT47" s="22">
        <f t="shared" si="18"/>
        <v>0</v>
      </c>
      <c r="AU47" s="21">
        <f>COUNTIF($BR$3:$BR$29,"*Paneles*")</f>
        <v>0</v>
      </c>
      <c r="AV47" s="22">
        <f t="shared" si="19"/>
        <v>0</v>
      </c>
      <c r="AW47" s="21">
        <f>COUNTIF($BR$3:$BR$29,"*Partici*")</f>
        <v>9</v>
      </c>
      <c r="AX47" s="22">
        <f t="shared" si="20"/>
        <v>0.36</v>
      </c>
      <c r="AY47" s="21">
        <f>COUNTIF($BR$3:$BR$29,"*Port*")</f>
        <v>0</v>
      </c>
      <c r="AZ47" s="22">
        <f t="shared" si="21"/>
        <v>0</v>
      </c>
      <c r="BA47" s="21">
        <f>COUNTIF($BR$3:$BR$29,"*Orales*")</f>
        <v>0</v>
      </c>
      <c r="BB47" s="22">
        <f t="shared" si="22"/>
        <v>0</v>
      </c>
      <c r="BC47" s="21">
        <f>COUNTIF($BR$3:$BR$29,"*Propuesta*")</f>
        <v>0</v>
      </c>
      <c r="BD47" s="22">
        <f t="shared" si="23"/>
        <v>0</v>
      </c>
      <c r="BE47" s="21">
        <f>COUNTIF($BR$3:$BR$29,"*Pruebas*")</f>
        <v>0</v>
      </c>
      <c r="BF47" s="22">
        <f t="shared" si="24"/>
        <v>0</v>
      </c>
      <c r="BG47" s="21">
        <f>COUNTIF($BR$3:$BR$29,"*Refl*")</f>
        <v>2</v>
      </c>
      <c r="BH47" s="22">
        <f t="shared" si="25"/>
        <v>0.08</v>
      </c>
      <c r="BI47" s="21">
        <f>COUNTIF($BR$3:$BR$29,"*Comunitario*")</f>
        <v>0</v>
      </c>
      <c r="BJ47" s="22">
        <f t="shared" si="26"/>
        <v>0</v>
      </c>
      <c r="BK47" s="21">
        <f>COUNTIF($BR$3:$BR$29,"*Otra*")</f>
        <v>0</v>
      </c>
      <c r="BL47" s="22">
        <f t="shared" si="27"/>
        <v>0</v>
      </c>
      <c r="BM47" s="23"/>
      <c r="BN47" s="21">
        <f>COUNTIF($BS$3:$BS$29,"*Encuesta*")</f>
        <v>0</v>
      </c>
      <c r="BO47" s="22">
        <f t="shared" si="28"/>
        <v>0</v>
      </c>
      <c r="BP47" s="21">
        <f>COUNTIF($BS$3:$BS$29,"*activi*")</f>
        <v>1</v>
      </c>
      <c r="BQ47" s="22">
        <f t="shared" si="29"/>
        <v>0.04</v>
      </c>
      <c r="BR47" s="21">
        <f>COUNTIF($BS$3:$BS$29,"*notas*")</f>
        <v>5</v>
      </c>
      <c r="BS47" s="22">
        <f t="shared" si="30"/>
        <v>0.2</v>
      </c>
      <c r="BT47" s="21">
        <f>COUNTIF($BS$3:$BS$29,"*examen,*")</f>
        <v>1</v>
      </c>
      <c r="BU47" s="22">
        <f t="shared" si="31"/>
        <v>0.04</v>
      </c>
      <c r="BV47" s="21">
        <f>COUNTIF($BS$3:$BS$29,"*est*")</f>
        <v>0</v>
      </c>
      <c r="BW47" s="22">
        <f t="shared" si="32"/>
        <v>0</v>
      </c>
      <c r="BX47" s="21">
        <f>COUNTIF($BS$3:$BS$29,"*Lista*")</f>
        <v>0</v>
      </c>
      <c r="BY47" s="22">
        <f t="shared" si="33"/>
        <v>0</v>
      </c>
      <c r="BZ47" s="21">
        <f>COUNTIF($BS$3:$BS$29,"*Mapa*")</f>
        <v>0</v>
      </c>
      <c r="CA47" s="22">
        <f t="shared" si="34"/>
        <v>0</v>
      </c>
      <c r="CB47" s="21">
        <f>COUNTIF($BS$3:$BS$29,"*Organiz*")</f>
        <v>0</v>
      </c>
      <c r="CC47" s="22">
        <f t="shared" si="35"/>
        <v>0</v>
      </c>
      <c r="CD47" s="21">
        <f>COUNTIF($BS$3:$BS$29,"*parafraseo*")</f>
        <v>2</v>
      </c>
      <c r="CE47" s="22">
        <f t="shared" si="36"/>
        <v>0.08</v>
      </c>
      <c r="CF47" s="21">
        <f>COUNTIF($BS$3:$BS$29,"*Porta*")</f>
        <v>0</v>
      </c>
      <c r="CG47" s="22">
        <f t="shared" si="37"/>
        <v>0</v>
      </c>
      <c r="CH47" s="21">
        <f>COUNTIF($BS$3:$BS$29,"*post*")</f>
        <v>0</v>
      </c>
      <c r="CI47" s="22">
        <f t="shared" si="38"/>
        <v>0</v>
      </c>
      <c r="CJ47" s="21">
        <f>COUNTIF($BS$3:$BS$29,"*abierta*")</f>
        <v>3</v>
      </c>
      <c r="CK47" s="22">
        <f t="shared" si="39"/>
        <v>0.12</v>
      </c>
      <c r="CL47" s="21">
        <f>COUNTIF($BS$3:$BS$29,"*confuso*")</f>
        <v>1</v>
      </c>
      <c r="CM47" s="22">
        <f t="shared" si="40"/>
        <v>0.04</v>
      </c>
      <c r="CN47" s="21">
        <f>COUNTIF($BS$3:$BS$29,"*escrita*")</f>
        <v>2</v>
      </c>
      <c r="CO47" s="22">
        <f t="shared" si="41"/>
        <v>0.08</v>
      </c>
      <c r="CP47" s="21">
        <f>COUNTIF($BS$3:$BS$29,"*Resumen*")</f>
        <v>2</v>
      </c>
      <c r="CQ47" s="22">
        <f t="shared" si="42"/>
        <v>0.08</v>
      </c>
      <c r="CR47" s="21">
        <f>COUNTIF($BS$3:$BS$29,"*Otra*")</f>
        <v>0</v>
      </c>
      <c r="CS47" s="22">
        <f t="shared" si="43"/>
        <v>0</v>
      </c>
    </row>
    <row r="48" spans="1:97" ht="24" customHeight="1">
      <c r="A48" s="20" t="s">
        <v>430</v>
      </c>
      <c r="B48" s="39">
        <f>COUNTIF(BT$3:BT$14,"Sí")</f>
        <v>8</v>
      </c>
      <c r="C48" s="38">
        <f t="shared" si="45"/>
        <v>0.8</v>
      </c>
      <c r="D48" s="39">
        <f>COUNTIF(BT$3:BT$29,"No")</f>
        <v>2</v>
      </c>
      <c r="E48" s="38">
        <f t="shared" si="0"/>
        <v>0.2</v>
      </c>
      <c r="F48" s="23"/>
      <c r="G48" s="21">
        <f>COUNTIF(BU$3:BU$29,"En 5 o menos%.")</f>
        <v>0</v>
      </c>
      <c r="H48" s="22">
        <f t="shared" si="1"/>
        <v>0</v>
      </c>
      <c r="I48" s="21">
        <f>COUNTIF(BU$3:BU$29,"Entre 5% y 25%")</f>
        <v>0</v>
      </c>
      <c r="J48" s="22">
        <f t="shared" si="2"/>
        <v>0</v>
      </c>
      <c r="K48" s="21">
        <f>COUNTIF(BU$3:BU$29,"Entre 25% y 50%")</f>
        <v>1</v>
      </c>
      <c r="L48" s="22">
        <f t="shared" si="3"/>
        <v>0.08333333333333333</v>
      </c>
      <c r="M48" s="21">
        <f>COUNTIF(BU$3:BU$29,"Entre 50% y 75%.")</f>
        <v>0</v>
      </c>
      <c r="N48" s="22">
        <f t="shared" si="4"/>
        <v>0</v>
      </c>
      <c r="O48" s="21">
        <f>COUNTIF(BU$3:BU$29,"En 75% o más.")</f>
        <v>5</v>
      </c>
      <c r="P48" s="22">
        <f t="shared" si="44"/>
        <v>0.4166666666666667</v>
      </c>
      <c r="Q48" s="23"/>
      <c r="R48" s="21">
        <f>COUNTIF(BV$3:BV$29,"Sí")</f>
        <v>4</v>
      </c>
      <c r="S48" s="22">
        <f t="shared" si="5"/>
        <v>0.5</v>
      </c>
      <c r="T48" s="21">
        <f>COUNTIF(BV$3:BV$29,"No")</f>
        <v>2</v>
      </c>
      <c r="U48" s="22">
        <f t="shared" si="6"/>
        <v>0.25</v>
      </c>
      <c r="V48" s="23"/>
      <c r="W48" s="21">
        <f>COUNTIF($BW$3:$BW$29,"Asignaciones*")</f>
        <v>0</v>
      </c>
      <c r="X48" s="22">
        <f t="shared" si="7"/>
        <v>0</v>
      </c>
      <c r="Y48" s="21">
        <f>COUNTIF($BW$3:$BW$29,"*Asist*")</f>
        <v>2</v>
      </c>
      <c r="Z48" s="22">
        <f t="shared" si="8"/>
        <v>0.08</v>
      </c>
      <c r="AA48" s="21">
        <f>COUNTIF($BW$3:$BW$29,"*Chats*")</f>
        <v>0</v>
      </c>
      <c r="AB48" s="22">
        <f t="shared" si="9"/>
        <v>0</v>
      </c>
      <c r="AC48" s="21">
        <f>COUNTIF($BW$3:$BW$29,"*Debates*")</f>
        <v>2</v>
      </c>
      <c r="AD48" s="22">
        <f t="shared" si="10"/>
        <v>0.08</v>
      </c>
      <c r="AE48" s="21">
        <f>COUNTIF($BW$3:$BW$29,"*Aplicac*")</f>
        <v>0</v>
      </c>
      <c r="AF48" s="22">
        <f t="shared" si="11"/>
        <v>0</v>
      </c>
      <c r="AG48" s="21">
        <f>COUNTIF($BW$3:$BW$29,"*Ensayo*")</f>
        <v>3</v>
      </c>
      <c r="AH48" s="22">
        <f t="shared" si="12"/>
        <v>0.12</v>
      </c>
      <c r="AI48" s="21">
        <f>COUNTIF($BW$3:$BW$29,"*Exámenes*")</f>
        <v>3</v>
      </c>
      <c r="AJ48" s="22">
        <f t="shared" si="13"/>
        <v>0.12</v>
      </c>
      <c r="AK48" s="21">
        <f>COUNTIF($BW$3:$BW$29,"*Experimento*")</f>
        <v>0</v>
      </c>
      <c r="AL48" s="22">
        <f t="shared" si="14"/>
        <v>0</v>
      </c>
      <c r="AM48" s="21">
        <f>COUNTIF($BW$3:$BW$29,"*Foro*")</f>
        <v>0</v>
      </c>
      <c r="AN48" s="22">
        <f t="shared" si="15"/>
        <v>0</v>
      </c>
      <c r="AO48" s="21">
        <f>COUNTIF($BW$3:$BW$29,"*Investigación,*")</f>
        <v>0</v>
      </c>
      <c r="AP48" s="22">
        <f t="shared" si="16"/>
        <v>0</v>
      </c>
      <c r="AQ48" s="21">
        <f>COUNTIF($BW$3:$BW$29,"*Biblio*")</f>
        <v>0</v>
      </c>
      <c r="AR48" s="22">
        <f t="shared" si="17"/>
        <v>0</v>
      </c>
      <c r="AS48" s="21">
        <f>COUNTIF($BW$3:$BW$29,"*Campo*")</f>
        <v>0</v>
      </c>
      <c r="AT48" s="22">
        <f t="shared" si="18"/>
        <v>0</v>
      </c>
      <c r="AU48" s="21">
        <f>COUNTIF($BW$3:$BW$29,"*Paneles*")</f>
        <v>0</v>
      </c>
      <c r="AV48" s="22">
        <f t="shared" si="19"/>
        <v>0</v>
      </c>
      <c r="AW48" s="21">
        <f>COUNTIF($BW$3:$BW$29,"*Partici*")</f>
        <v>3</v>
      </c>
      <c r="AX48" s="22">
        <f t="shared" si="20"/>
        <v>0.12</v>
      </c>
      <c r="AY48" s="21">
        <f>COUNTIF($BW$3:$BW$29,"*Port*")</f>
        <v>0</v>
      </c>
      <c r="AZ48" s="22">
        <f t="shared" si="21"/>
        <v>0</v>
      </c>
      <c r="BA48" s="21">
        <f>COUNTIF($BW$3:$BW$29,"*Orales*")</f>
        <v>0</v>
      </c>
      <c r="BB48" s="22">
        <f t="shared" si="22"/>
        <v>0</v>
      </c>
      <c r="BC48" s="21">
        <f>COUNTIF($BW$3:$BW$29,"*Propuesta*")</f>
        <v>0</v>
      </c>
      <c r="BD48" s="22">
        <f t="shared" si="23"/>
        <v>0</v>
      </c>
      <c r="BE48" s="21">
        <f>COUNTIF($BW$3:$BW$29,"*Pruebas*")</f>
        <v>0</v>
      </c>
      <c r="BF48" s="22">
        <f t="shared" si="24"/>
        <v>0</v>
      </c>
      <c r="BG48" s="21">
        <f>COUNTIF($BW$3:$BW$29,"*Refl*")</f>
        <v>2</v>
      </c>
      <c r="BH48" s="22">
        <f t="shared" si="25"/>
        <v>0.08</v>
      </c>
      <c r="BI48" s="21">
        <f>COUNTIF($BW$3:$BW$29,"*Comunitario*")</f>
        <v>0</v>
      </c>
      <c r="BJ48" s="22">
        <f t="shared" si="26"/>
        <v>0</v>
      </c>
      <c r="BK48" s="21">
        <f>COUNTIF($BW$3:$BW$29,"*Otra*")</f>
        <v>0</v>
      </c>
      <c r="BL48" s="22">
        <f t="shared" si="27"/>
        <v>0</v>
      </c>
      <c r="BM48" s="23"/>
      <c r="BN48" s="21">
        <f>COUNTIF($BX$3:$BX$29,"*Encuesta*")</f>
        <v>0</v>
      </c>
      <c r="BO48" s="22">
        <f t="shared" si="28"/>
        <v>0</v>
      </c>
      <c r="BP48" s="21">
        <f>COUNTIF($BX$3:$BX$29,"*activi*")</f>
        <v>0</v>
      </c>
      <c r="BQ48" s="22">
        <f t="shared" si="29"/>
        <v>0</v>
      </c>
      <c r="BR48" s="21">
        <f>COUNTIF($BX$3:$BX$29,"*notas*")</f>
        <v>3</v>
      </c>
      <c r="BS48" s="22">
        <f t="shared" si="30"/>
        <v>0.12</v>
      </c>
      <c r="BT48" s="21">
        <f>COUNTIF($BX$3:$BX$29,"*examen,*")</f>
        <v>2</v>
      </c>
      <c r="BU48" s="22">
        <f t="shared" si="31"/>
        <v>0.08</v>
      </c>
      <c r="BV48" s="21">
        <f>COUNTIF($BX$3:$BX$29,"*est*")</f>
        <v>0</v>
      </c>
      <c r="BW48" s="22">
        <f t="shared" si="32"/>
        <v>0</v>
      </c>
      <c r="BX48" s="21">
        <f>COUNTIF($BX$3:$BX$29,"*Lista*")</f>
        <v>0</v>
      </c>
      <c r="BY48" s="22">
        <f t="shared" si="33"/>
        <v>0</v>
      </c>
      <c r="BZ48" s="21">
        <f>COUNTIF($BX$3:$BX$29,"*Mapa*")</f>
        <v>0</v>
      </c>
      <c r="CA48" s="22">
        <f t="shared" si="34"/>
        <v>0</v>
      </c>
      <c r="CB48" s="21">
        <f>COUNTIF($BX$3:$BX$29,"*Organiz*")</f>
        <v>0</v>
      </c>
      <c r="CC48" s="22">
        <f t="shared" si="35"/>
        <v>0</v>
      </c>
      <c r="CD48" s="21">
        <f>COUNTIF($BX$3:$BX$29,"*parafraseo*")</f>
        <v>2</v>
      </c>
      <c r="CE48" s="22">
        <f t="shared" si="36"/>
        <v>0.08</v>
      </c>
      <c r="CF48" s="21">
        <f>COUNTIF($BX$3:$BX$29,"*Porta*")</f>
        <v>0</v>
      </c>
      <c r="CG48" s="22">
        <f t="shared" si="37"/>
        <v>0</v>
      </c>
      <c r="CH48" s="21">
        <f>COUNTIF($BX$3:$BX$29,"*post*")</f>
        <v>0</v>
      </c>
      <c r="CI48" s="22">
        <f t="shared" si="38"/>
        <v>0</v>
      </c>
      <c r="CJ48" s="21">
        <f>COUNTIF($BX$3:$BX$29,"*abierta*")</f>
        <v>1</v>
      </c>
      <c r="CK48" s="22">
        <f t="shared" si="39"/>
        <v>0.04</v>
      </c>
      <c r="CL48" s="21">
        <f>COUNTIF($BX$3:$BX$29,"*confuso*")</f>
        <v>1</v>
      </c>
      <c r="CM48" s="22">
        <f t="shared" si="40"/>
        <v>0.04</v>
      </c>
      <c r="CN48" s="21">
        <f>COUNTIF($BX$3:$BX$29,"*escrita*")</f>
        <v>2</v>
      </c>
      <c r="CO48" s="22">
        <f t="shared" si="41"/>
        <v>0.08</v>
      </c>
      <c r="CP48" s="21">
        <f>COUNTIF($BX$3:$BX$29,"*Resumen*")</f>
        <v>2</v>
      </c>
      <c r="CQ48" s="22">
        <f t="shared" si="42"/>
        <v>0.08</v>
      </c>
      <c r="CR48" s="21">
        <f>COUNTIF($BX$3:$BX$29,"*Otra*")</f>
        <v>0</v>
      </c>
      <c r="CS48" s="22">
        <f t="shared" si="43"/>
        <v>0</v>
      </c>
    </row>
    <row r="49" spans="1:97" ht="24" customHeight="1">
      <c r="A49" s="20" t="s">
        <v>431</v>
      </c>
      <c r="B49" s="39">
        <f>COUNTIF(BY$3:BY$14,"Sí")</f>
        <v>9</v>
      </c>
      <c r="C49" s="38">
        <f t="shared" si="45"/>
        <v>0.9</v>
      </c>
      <c r="D49" s="39">
        <f>COUNTIF(BY$3:BY$29,"No")</f>
        <v>1</v>
      </c>
      <c r="E49" s="38">
        <f t="shared" si="0"/>
        <v>0.1</v>
      </c>
      <c r="F49" s="23"/>
      <c r="G49" s="21">
        <f>COUNTIF(BZ$3:BZ$29,"En 5 o menos%.")</f>
        <v>0</v>
      </c>
      <c r="H49" s="22">
        <f t="shared" si="1"/>
        <v>0</v>
      </c>
      <c r="I49" s="21">
        <f>COUNTIF(BZ$3:BZ$29,"Entre 5% y 25%")</f>
        <v>0</v>
      </c>
      <c r="J49" s="22">
        <f t="shared" si="2"/>
        <v>0</v>
      </c>
      <c r="K49" s="21">
        <f>COUNTIF(BZ$3:BZ$29,"Entre 25% y 50%")</f>
        <v>3</v>
      </c>
      <c r="L49" s="22">
        <f t="shared" si="3"/>
        <v>0.25</v>
      </c>
      <c r="M49" s="21">
        <f>COUNTIF(BZ$3:BZ$29,"Entre 50% y 75%.")</f>
        <v>1</v>
      </c>
      <c r="N49" s="22">
        <f t="shared" si="4"/>
        <v>0.08333333333333333</v>
      </c>
      <c r="O49" s="21">
        <f>COUNTIF(BZ$3:BZ$29,"En 75% o más.")</f>
        <v>0</v>
      </c>
      <c r="P49" s="22">
        <f t="shared" si="44"/>
        <v>0</v>
      </c>
      <c r="Q49" s="23"/>
      <c r="R49" s="21">
        <f>COUNTIF(CA$3:CA$29,"Sí")</f>
        <v>7</v>
      </c>
      <c r="S49" s="22">
        <f t="shared" si="5"/>
        <v>0.7777777777777778</v>
      </c>
      <c r="T49" s="21">
        <f>COUNTIF(CA$3:CA$29,"No")</f>
        <v>2</v>
      </c>
      <c r="U49" s="22">
        <f t="shared" si="6"/>
        <v>0.2222222222222222</v>
      </c>
      <c r="V49" s="23"/>
      <c r="W49" s="21">
        <f>COUNTIF($CB$3:$CB$29,"Asignaciones*")</f>
        <v>2</v>
      </c>
      <c r="X49" s="22">
        <f t="shared" si="7"/>
        <v>0.08</v>
      </c>
      <c r="Y49" s="21">
        <f>COUNTIF($CB$3:$CB$29,"*Asist*")</f>
        <v>2</v>
      </c>
      <c r="Z49" s="22">
        <f t="shared" si="8"/>
        <v>0.08</v>
      </c>
      <c r="AA49" s="21">
        <f>COUNTIF($CB$3:$CB$29,"*Chats*")</f>
        <v>0</v>
      </c>
      <c r="AB49" s="22">
        <f t="shared" si="9"/>
        <v>0</v>
      </c>
      <c r="AC49" s="21">
        <f>COUNTIF($CB$3:$CB$29,"*Debates*")</f>
        <v>2</v>
      </c>
      <c r="AD49" s="22">
        <f t="shared" si="10"/>
        <v>0.08</v>
      </c>
      <c r="AE49" s="21">
        <f>COUNTIF($CB$3:$CB$29,"*Aplicac*")</f>
        <v>0</v>
      </c>
      <c r="AF49" s="22">
        <f t="shared" si="11"/>
        <v>0</v>
      </c>
      <c r="AG49" s="21">
        <f>COUNTIF($CB$3:$CB$29,"*Ensayo*")</f>
        <v>1</v>
      </c>
      <c r="AH49" s="22">
        <f t="shared" si="12"/>
        <v>0.04</v>
      </c>
      <c r="AI49" s="21">
        <f>COUNTIF($CB$3:$CB$29,"*Exámenes*")</f>
        <v>2</v>
      </c>
      <c r="AJ49" s="22">
        <f t="shared" si="13"/>
        <v>0.08</v>
      </c>
      <c r="AK49" s="21">
        <f>COUNTIF($CB$3:$CB$29,"*Experimento*")</f>
        <v>0</v>
      </c>
      <c r="AL49" s="22">
        <f t="shared" si="14"/>
        <v>0</v>
      </c>
      <c r="AM49" s="21">
        <f>COUNTIF($CB$3:$CB$29,"*Foro*")</f>
        <v>2</v>
      </c>
      <c r="AN49" s="22">
        <f t="shared" si="15"/>
        <v>0.08</v>
      </c>
      <c r="AO49" s="21">
        <f>COUNTIF($CB$3:$CB$29,"*Investigación,*")</f>
        <v>0</v>
      </c>
      <c r="AP49" s="22">
        <f t="shared" si="16"/>
        <v>0</v>
      </c>
      <c r="AQ49" s="21">
        <f>COUNTIF($CB$3:$CB$29,"*Biblio*")</f>
        <v>0</v>
      </c>
      <c r="AR49" s="22">
        <f t="shared" si="17"/>
        <v>0</v>
      </c>
      <c r="AS49" s="21">
        <f>COUNTIF($CB$3:$CB$29,"*Campo*")</f>
        <v>0</v>
      </c>
      <c r="AT49" s="22">
        <f t="shared" si="18"/>
        <v>0</v>
      </c>
      <c r="AU49" s="21">
        <f>COUNTIF($CB$3:$CB$29,"*Paneles*")</f>
        <v>0</v>
      </c>
      <c r="AV49" s="22">
        <f t="shared" si="19"/>
        <v>0</v>
      </c>
      <c r="AW49" s="21">
        <f>COUNTIF($CB$3:$CB$29,"*Partici*")</f>
        <v>5</v>
      </c>
      <c r="AX49" s="22">
        <f t="shared" si="20"/>
        <v>0.2</v>
      </c>
      <c r="AY49" s="21">
        <f>COUNTIF($CB$3:$CB$29,"*Port*")</f>
        <v>0</v>
      </c>
      <c r="AZ49" s="22">
        <f t="shared" si="21"/>
        <v>0</v>
      </c>
      <c r="BA49" s="21">
        <f>COUNTIF($CB$3:$CB$29,"*Orales*")</f>
        <v>0</v>
      </c>
      <c r="BB49" s="22">
        <f t="shared" si="22"/>
        <v>0</v>
      </c>
      <c r="BC49" s="21">
        <f>COUNTIF($CB$3:$CB$29,"*Propuesta*")</f>
        <v>0</v>
      </c>
      <c r="BD49" s="22">
        <f t="shared" si="23"/>
        <v>0</v>
      </c>
      <c r="BE49" s="21">
        <f>COUNTIF($CB$3:$CB$29,"*Pruebas*")</f>
        <v>0</v>
      </c>
      <c r="BF49" s="22">
        <f t="shared" si="24"/>
        <v>0</v>
      </c>
      <c r="BG49" s="21">
        <f>COUNTIF($CB$3:$CB$29,"*Refl*")</f>
        <v>1</v>
      </c>
      <c r="BH49" s="22">
        <f t="shared" si="25"/>
        <v>0.04</v>
      </c>
      <c r="BI49" s="21">
        <f>COUNTIF($CB$3:$CB$29,"*Comunitario*")</f>
        <v>0</v>
      </c>
      <c r="BJ49" s="22">
        <f t="shared" si="26"/>
        <v>0</v>
      </c>
      <c r="BK49" s="21">
        <f>COUNTIF($CB$3:$CB$29,"*Otra*")</f>
        <v>0</v>
      </c>
      <c r="BL49" s="22">
        <f t="shared" si="27"/>
        <v>0</v>
      </c>
      <c r="BM49" s="23"/>
      <c r="BN49" s="21">
        <f>COUNTIF($CC$3:$CC$29,"*Encuesta*")</f>
        <v>0</v>
      </c>
      <c r="BO49" s="22">
        <f t="shared" si="28"/>
        <v>0</v>
      </c>
      <c r="BP49" s="21">
        <f>COUNTIF($CC$3:$CC$29,"*activi*")</f>
        <v>0</v>
      </c>
      <c r="BQ49" s="22">
        <f t="shared" si="29"/>
        <v>0</v>
      </c>
      <c r="BR49" s="21">
        <f>COUNTIF($CC$3:$CC$29,"*notas*")</f>
        <v>5</v>
      </c>
      <c r="BS49" s="22">
        <f t="shared" si="30"/>
        <v>0.2</v>
      </c>
      <c r="BT49" s="21">
        <f>COUNTIF($CC$3:$CC$29,"*examen,*")</f>
        <v>0</v>
      </c>
      <c r="BU49" s="22">
        <f t="shared" si="31"/>
        <v>0</v>
      </c>
      <c r="BV49" s="21">
        <f>COUNTIF($CC$3:$CC$29,"*est*")</f>
        <v>0</v>
      </c>
      <c r="BW49" s="22">
        <f t="shared" si="32"/>
        <v>0</v>
      </c>
      <c r="BX49" s="21">
        <f>COUNTIF($CC$3:$CC$29,"*Lista*")</f>
        <v>0</v>
      </c>
      <c r="BY49" s="22">
        <f t="shared" si="33"/>
        <v>0</v>
      </c>
      <c r="BZ49" s="21">
        <f>COUNTIF($CC$3:$CC$29,"*Mapa*")</f>
        <v>0</v>
      </c>
      <c r="CA49" s="22">
        <f t="shared" si="34"/>
        <v>0</v>
      </c>
      <c r="CB49" s="21">
        <f>COUNTIF($CC$3:$CC$29,"*Organiz*")</f>
        <v>0</v>
      </c>
      <c r="CC49" s="22">
        <f t="shared" si="35"/>
        <v>0</v>
      </c>
      <c r="CD49" s="21">
        <f>COUNTIF($CC$3:$CC$29,"*parafraseo*")</f>
        <v>2</v>
      </c>
      <c r="CE49" s="22">
        <f t="shared" si="36"/>
        <v>0.08</v>
      </c>
      <c r="CF49" s="21">
        <f>COUNTIF($CC$3:$CC$29,"*Porta*")</f>
        <v>0</v>
      </c>
      <c r="CG49" s="22">
        <f t="shared" si="37"/>
        <v>0</v>
      </c>
      <c r="CH49" s="21">
        <f>COUNTIF($CC$3:$CC$29,"*post*")</f>
        <v>2</v>
      </c>
      <c r="CI49" s="22">
        <f t="shared" si="38"/>
        <v>0.08</v>
      </c>
      <c r="CJ49" s="21">
        <f>COUNTIF($CC$3:$CC$29,"*abierta*")</f>
        <v>1</v>
      </c>
      <c r="CK49" s="22">
        <f t="shared" si="39"/>
        <v>0.04</v>
      </c>
      <c r="CL49" s="21">
        <f>COUNTIF($CC$3:$CC$29,"*confuso*")</f>
        <v>2</v>
      </c>
      <c r="CM49" s="22">
        <f t="shared" si="40"/>
        <v>0.08</v>
      </c>
      <c r="CN49" s="21">
        <f>COUNTIF($CC$3:$CC$29,"*escrita*")</f>
        <v>4</v>
      </c>
      <c r="CO49" s="22">
        <f t="shared" si="41"/>
        <v>0.16</v>
      </c>
      <c r="CP49" s="21">
        <f>COUNTIF($CC$3:$CC$29,"*Resumen*")</f>
        <v>2</v>
      </c>
      <c r="CQ49" s="22">
        <f t="shared" si="42"/>
        <v>0.08</v>
      </c>
      <c r="CR49" s="21">
        <f>COUNTIF($CC$3:$CC$29,"*Otra*")</f>
        <v>0</v>
      </c>
      <c r="CS49" s="22">
        <f t="shared" si="43"/>
        <v>0</v>
      </c>
    </row>
    <row r="50" spans="1:97" ht="24" customHeight="1">
      <c r="A50" s="20" t="s">
        <v>432</v>
      </c>
      <c r="B50" s="39">
        <f>COUNTIF(CD$3:CD$14,"Sí")</f>
        <v>8</v>
      </c>
      <c r="C50" s="38">
        <f t="shared" si="45"/>
        <v>0.8</v>
      </c>
      <c r="D50" s="39">
        <f>COUNTIF(CD$3:CD$29,"No")</f>
        <v>2</v>
      </c>
      <c r="E50" s="38">
        <f t="shared" si="0"/>
        <v>0.2</v>
      </c>
      <c r="F50" s="23"/>
      <c r="G50" s="21">
        <f>COUNTIF(CE$3:CE$29,"En 5 o menos%.")</f>
        <v>0</v>
      </c>
      <c r="H50" s="22">
        <f t="shared" si="1"/>
        <v>0</v>
      </c>
      <c r="I50" s="21">
        <f>COUNTIF(CE$3:CE$29,"Entre 5% y 25%")</f>
        <v>3</v>
      </c>
      <c r="J50" s="22">
        <f t="shared" si="2"/>
        <v>0.25</v>
      </c>
      <c r="K50" s="21">
        <f>COUNTIF(CE$3:CE$29,"Entre 25% y 50%")</f>
        <v>0</v>
      </c>
      <c r="L50" s="22">
        <f t="shared" si="3"/>
        <v>0</v>
      </c>
      <c r="M50" s="21">
        <f>COUNTIF(CE$3:CE$29,"Entre 50% y 75%.")</f>
        <v>0</v>
      </c>
      <c r="N50" s="22">
        <f t="shared" si="4"/>
        <v>0</v>
      </c>
      <c r="O50" s="21">
        <f>COUNTIF(CE$3:CE$29,"En 75% o más.")</f>
        <v>0</v>
      </c>
      <c r="P50" s="22">
        <f t="shared" si="44"/>
        <v>0</v>
      </c>
      <c r="Q50" s="23"/>
      <c r="R50" s="21">
        <f>COUNTIF(CF$3:CF$29,"Sí")</f>
        <v>6</v>
      </c>
      <c r="S50" s="22">
        <f t="shared" si="5"/>
        <v>0.75</v>
      </c>
      <c r="T50" s="21">
        <f>COUNTIF(CF$3:CF$29,"No")</f>
        <v>2</v>
      </c>
      <c r="U50" s="22">
        <f t="shared" si="6"/>
        <v>0.25</v>
      </c>
      <c r="V50" s="23"/>
      <c r="W50" s="21">
        <f>COUNTIF($CG$3:$CG$29,"Asignaciones*")</f>
        <v>4</v>
      </c>
      <c r="X50" s="22">
        <f t="shared" si="7"/>
        <v>0.16</v>
      </c>
      <c r="Y50" s="21">
        <f>COUNTIF($CG$3:$CG$29,"*Asist*")</f>
        <v>0</v>
      </c>
      <c r="Z50" s="22">
        <f t="shared" si="8"/>
        <v>0</v>
      </c>
      <c r="AA50" s="21">
        <f>COUNTIF($CG$3:$CG$29,"*Chats*")</f>
        <v>0</v>
      </c>
      <c r="AB50" s="22">
        <f t="shared" si="9"/>
        <v>0</v>
      </c>
      <c r="AC50" s="21">
        <f>COUNTIF($CG$3:$CG$29,"*Debates*")</f>
        <v>2</v>
      </c>
      <c r="AD50" s="22">
        <f t="shared" si="10"/>
        <v>0.08</v>
      </c>
      <c r="AE50" s="21">
        <f>COUNTIF($CG$3:$CG$29,"*Aplicac*")</f>
        <v>1</v>
      </c>
      <c r="AF50" s="22">
        <f t="shared" si="11"/>
        <v>0.04</v>
      </c>
      <c r="AG50" s="21">
        <f>COUNTIF($CG$3:$CG$29,"*Ensayo*")</f>
        <v>0</v>
      </c>
      <c r="AH50" s="22">
        <f t="shared" si="12"/>
        <v>0</v>
      </c>
      <c r="AI50" s="21">
        <f>COUNTIF($CG$3:$CG$29,"*Exámenes*")</f>
        <v>0</v>
      </c>
      <c r="AJ50" s="22">
        <f t="shared" si="13"/>
        <v>0</v>
      </c>
      <c r="AK50" s="21">
        <f>COUNTIF($CG$3:$CG$29,"*Experimento*")</f>
        <v>0</v>
      </c>
      <c r="AL50" s="22">
        <f t="shared" si="14"/>
        <v>0</v>
      </c>
      <c r="AM50" s="21">
        <f>COUNTIF($CG$3:$CG$29,"*Foro*")</f>
        <v>2</v>
      </c>
      <c r="AN50" s="22">
        <f t="shared" si="15"/>
        <v>0.08</v>
      </c>
      <c r="AO50" s="21">
        <f>COUNTIF($CG$3:$CG$29,"*Investigación,*")</f>
        <v>0</v>
      </c>
      <c r="AP50" s="22">
        <f t="shared" si="16"/>
        <v>0</v>
      </c>
      <c r="AQ50" s="21">
        <f>COUNTIF($CG$3:$CG$29,"*Biblio*")</f>
        <v>0</v>
      </c>
      <c r="AR50" s="22">
        <f t="shared" si="17"/>
        <v>0</v>
      </c>
      <c r="AS50" s="21">
        <f>COUNTIF($CG$3:$CG$29,"*Campo*")</f>
        <v>0</v>
      </c>
      <c r="AT50" s="22">
        <f t="shared" si="18"/>
        <v>0</v>
      </c>
      <c r="AU50" s="21">
        <f>COUNTIF($CG$3:$CG$29,"*Paneles*")</f>
        <v>0</v>
      </c>
      <c r="AV50" s="22">
        <f t="shared" si="19"/>
        <v>0</v>
      </c>
      <c r="AW50" s="21">
        <f>COUNTIF($CG$3:$CG$29,"*Partici*")</f>
        <v>1</v>
      </c>
      <c r="AX50" s="22">
        <f t="shared" si="20"/>
        <v>0.04</v>
      </c>
      <c r="AY50" s="21">
        <f>COUNTIF($CG$3:$CG$29,"*Port*")</f>
        <v>0</v>
      </c>
      <c r="AZ50" s="22">
        <f t="shared" si="21"/>
        <v>0</v>
      </c>
      <c r="BA50" s="21">
        <f>COUNTIF($CG$3:$CG$29,"*Orales*")</f>
        <v>0</v>
      </c>
      <c r="BB50" s="22">
        <f t="shared" si="22"/>
        <v>0</v>
      </c>
      <c r="BC50" s="21">
        <f>COUNTIF($CG$3:$CG$29,"*Propuesta*")</f>
        <v>0</v>
      </c>
      <c r="BD50" s="22">
        <f t="shared" si="23"/>
        <v>0</v>
      </c>
      <c r="BE50" s="21">
        <f>COUNTIF($CG$3:$CG$29,"*Pruebas*")</f>
        <v>0</v>
      </c>
      <c r="BF50" s="22">
        <f t="shared" si="24"/>
        <v>0</v>
      </c>
      <c r="BG50" s="21">
        <f>COUNTIF($CG$3:$CG$29,"*Refl*")</f>
        <v>1</v>
      </c>
      <c r="BH50" s="22">
        <f t="shared" si="25"/>
        <v>0.04</v>
      </c>
      <c r="BI50" s="21">
        <f>COUNTIF($CG$3:$CG$29,"*Comunitario*")</f>
        <v>0</v>
      </c>
      <c r="BJ50" s="22">
        <f t="shared" si="26"/>
        <v>0</v>
      </c>
      <c r="BK50" s="21">
        <f>COUNTIF($CG$3:$CG$29,"*Otra*")</f>
        <v>0</v>
      </c>
      <c r="BL50" s="22">
        <f t="shared" si="27"/>
        <v>0</v>
      </c>
      <c r="BM50" s="23"/>
      <c r="BN50" s="21">
        <f>COUNTIF($CH$3:$CH$29,"*Encuesta*")</f>
        <v>0</v>
      </c>
      <c r="BO50" s="22">
        <f t="shared" si="28"/>
        <v>0</v>
      </c>
      <c r="BP50" s="21">
        <f>COUNTIF($CH$3:$CH$29,"*activi*")</f>
        <v>0</v>
      </c>
      <c r="BQ50" s="22">
        <f t="shared" si="29"/>
        <v>0</v>
      </c>
      <c r="BR50" s="21">
        <f>COUNTIF($CH$3:$CH$29,"*notas*")</f>
        <v>5</v>
      </c>
      <c r="BS50" s="22">
        <f t="shared" si="30"/>
        <v>0.2</v>
      </c>
      <c r="BT50" s="21">
        <f>COUNTIF($CH$3:$CH$29,"*examen,*")</f>
        <v>0</v>
      </c>
      <c r="BU50" s="22">
        <f t="shared" si="31"/>
        <v>0</v>
      </c>
      <c r="BV50" s="21">
        <f>COUNTIF($CH$3:$CH$29,"*est*")</f>
        <v>0</v>
      </c>
      <c r="BW50" s="22">
        <f t="shared" si="32"/>
        <v>0</v>
      </c>
      <c r="BX50" s="21">
        <f>COUNTIF($CH$3:$CH$29,"*Lista*")</f>
        <v>0</v>
      </c>
      <c r="BY50" s="22">
        <f t="shared" si="33"/>
        <v>0</v>
      </c>
      <c r="BZ50" s="21">
        <f>COUNTIF($CH$3:$CH$29,"*Mapa*")</f>
        <v>0</v>
      </c>
      <c r="CA50" s="22">
        <f t="shared" si="34"/>
        <v>0</v>
      </c>
      <c r="CB50" s="21">
        <f>COUNTIF($CH$3:$CH$29,"*Organiz*")</f>
        <v>0</v>
      </c>
      <c r="CC50" s="22">
        <f t="shared" si="35"/>
        <v>0</v>
      </c>
      <c r="CD50" s="21">
        <f>COUNTIF($CH$3:$CH$29,"*parafraseo*")</f>
        <v>0</v>
      </c>
      <c r="CE50" s="22">
        <f t="shared" si="36"/>
        <v>0</v>
      </c>
      <c r="CF50" s="21">
        <f>COUNTIF($CH$3:$CH$29,"*Porta*")</f>
        <v>0</v>
      </c>
      <c r="CG50" s="22">
        <f t="shared" si="37"/>
        <v>0</v>
      </c>
      <c r="CH50" s="21">
        <f>COUNTIF($CH$3:$CH$29,"*post*")</f>
        <v>2</v>
      </c>
      <c r="CI50" s="22">
        <f t="shared" si="38"/>
        <v>0.08</v>
      </c>
      <c r="CJ50" s="21">
        <f>COUNTIF($CH$3:$CH$29,"*abierta*")</f>
        <v>1</v>
      </c>
      <c r="CK50" s="22">
        <f t="shared" si="39"/>
        <v>0.04</v>
      </c>
      <c r="CL50" s="21">
        <f>COUNTIF($CH$3:$CH$29,"*confuso*")</f>
        <v>0</v>
      </c>
      <c r="CM50" s="22">
        <f t="shared" si="40"/>
        <v>0</v>
      </c>
      <c r="CN50" s="21">
        <f>COUNTIF($CH$3:$CH$29,"*escrita*")</f>
        <v>2</v>
      </c>
      <c r="CO50" s="22">
        <f t="shared" si="41"/>
        <v>0.08</v>
      </c>
      <c r="CP50" s="21">
        <f>COUNTIF($CH$3:$CH$29,"*Resumen*")</f>
        <v>1</v>
      </c>
      <c r="CQ50" s="22">
        <f t="shared" si="42"/>
        <v>0.04</v>
      </c>
      <c r="CR50" s="21">
        <f>COUNTIF($CH$3:$CH$29,"*Otra*")</f>
        <v>0</v>
      </c>
      <c r="CS50" s="22">
        <f t="shared" si="43"/>
        <v>0</v>
      </c>
    </row>
    <row r="51" spans="1:97" ht="24" customHeight="1">
      <c r="A51" s="20" t="s">
        <v>433</v>
      </c>
      <c r="B51" s="39">
        <f>COUNTIF(CI$3:CI$14,"Sí")</f>
        <v>5</v>
      </c>
      <c r="C51" s="38">
        <f t="shared" si="45"/>
        <v>0.5</v>
      </c>
      <c r="D51" s="39">
        <f>COUNTIF(CI$3:CI$29,"No")</f>
        <v>1</v>
      </c>
      <c r="E51" s="38">
        <f t="shared" si="0"/>
        <v>0.1</v>
      </c>
      <c r="F51" s="23"/>
      <c r="G51" s="21">
        <f>COUNTIF(CJ$3:CJ$29,"En 5 o menos%.")</f>
        <v>0</v>
      </c>
      <c r="H51" s="22">
        <f t="shared" si="1"/>
        <v>0</v>
      </c>
      <c r="I51" s="21">
        <f>COUNTIF(CJ$3:CJ$29,"Entre 5% y 25%")</f>
        <v>1</v>
      </c>
      <c r="J51" s="22">
        <f t="shared" si="2"/>
        <v>0.08333333333333333</v>
      </c>
      <c r="K51" s="21">
        <f>COUNTIF(CJ$3:CJ$29,"Entre 25% y 50%")</f>
        <v>1</v>
      </c>
      <c r="L51" s="22">
        <f t="shared" si="3"/>
        <v>0.08333333333333333</v>
      </c>
      <c r="M51" s="21">
        <f>COUNTIF(CJ$3:CJ$29,"Entre 50% y 75%.")</f>
        <v>2</v>
      </c>
      <c r="N51" s="22">
        <f t="shared" si="4"/>
        <v>0.16666666666666666</v>
      </c>
      <c r="O51" s="21">
        <f>COUNTIF(CJ$3:CJ$29,"En 75% o más.")</f>
        <v>0</v>
      </c>
      <c r="P51" s="22">
        <f t="shared" si="44"/>
        <v>0</v>
      </c>
      <c r="Q51" s="23"/>
      <c r="R51" s="21">
        <f>COUNTIF(CK$3:CK$29,"Sí")</f>
        <v>3</v>
      </c>
      <c r="S51" s="22">
        <f t="shared" si="5"/>
        <v>0.6</v>
      </c>
      <c r="T51" s="21">
        <f>COUNTIF(CK$3:CK$29,"No")</f>
        <v>2</v>
      </c>
      <c r="U51" s="22">
        <f t="shared" si="6"/>
        <v>0.4</v>
      </c>
      <c r="V51" s="23"/>
      <c r="W51" s="21">
        <f>COUNTIF($CL$3:$CL$29,"Asignaciones*")</f>
        <v>1</v>
      </c>
      <c r="X51" s="22">
        <f t="shared" si="7"/>
        <v>0.04</v>
      </c>
      <c r="Y51" s="21">
        <f>COUNTIF($CL$3:$CL$29,"*Asist*")</f>
        <v>2</v>
      </c>
      <c r="Z51" s="22">
        <f t="shared" si="8"/>
        <v>0.08</v>
      </c>
      <c r="AA51" s="21">
        <f>COUNTIF($CL$3:$CL$29,"*Chats*")</f>
        <v>0</v>
      </c>
      <c r="AB51" s="22">
        <f t="shared" si="9"/>
        <v>0</v>
      </c>
      <c r="AC51" s="21">
        <f>COUNTIF($CL$3:$CL$29,"*Debates*")</f>
        <v>1</v>
      </c>
      <c r="AD51" s="22">
        <f t="shared" si="10"/>
        <v>0.04</v>
      </c>
      <c r="AE51" s="21">
        <f>COUNTIF($CL$3:$CL$29,"*Aplicac*")</f>
        <v>0</v>
      </c>
      <c r="AF51" s="22">
        <f t="shared" si="11"/>
        <v>0</v>
      </c>
      <c r="AG51" s="21">
        <f>COUNTIF($CL$3:$CL$29,"*Ensayo*")</f>
        <v>0</v>
      </c>
      <c r="AH51" s="22">
        <f t="shared" si="12"/>
        <v>0</v>
      </c>
      <c r="AI51" s="21">
        <f>COUNTIF($CL$3:$CL$29,"*Exámenes*")</f>
        <v>2</v>
      </c>
      <c r="AJ51" s="22">
        <f t="shared" si="13"/>
        <v>0.08</v>
      </c>
      <c r="AK51" s="21">
        <f>COUNTIF($CL$3:$CL$29,"*Experimento*")</f>
        <v>0</v>
      </c>
      <c r="AL51" s="22">
        <f t="shared" si="14"/>
        <v>0</v>
      </c>
      <c r="AM51" s="21">
        <f>COUNTIF($CL$3:$CL$29,"*Foro*")</f>
        <v>0</v>
      </c>
      <c r="AN51" s="22">
        <f t="shared" si="15"/>
        <v>0</v>
      </c>
      <c r="AO51" s="21">
        <f>COUNTIF($CL$3:$CL$29,"*Investigación,*")</f>
        <v>0</v>
      </c>
      <c r="AP51" s="22">
        <f t="shared" si="16"/>
        <v>0</v>
      </c>
      <c r="AQ51" s="21">
        <f>COUNTIF($CL$3:$CL$29,"*Biblio*")</f>
        <v>1</v>
      </c>
      <c r="AR51" s="22">
        <f t="shared" si="17"/>
        <v>0.04</v>
      </c>
      <c r="AS51" s="21">
        <f>COUNTIF($CL$3:$CL$29,"*Campo*")</f>
        <v>0</v>
      </c>
      <c r="AT51" s="22">
        <f t="shared" si="18"/>
        <v>0</v>
      </c>
      <c r="AU51" s="21">
        <f>COUNTIF($CL$3:$CL$29,"*Paneles*")</f>
        <v>0</v>
      </c>
      <c r="AV51" s="22">
        <f t="shared" si="19"/>
        <v>0</v>
      </c>
      <c r="AW51" s="21">
        <f>COUNTIF($CL$3:$CL$29,"*Partici*")</f>
        <v>4</v>
      </c>
      <c r="AX51" s="22">
        <f t="shared" si="20"/>
        <v>0.16</v>
      </c>
      <c r="AY51" s="21">
        <f>COUNTIF($CL$3:$CL$29,"*Port*")</f>
        <v>0</v>
      </c>
      <c r="AZ51" s="22">
        <f t="shared" si="21"/>
        <v>0</v>
      </c>
      <c r="BA51" s="21">
        <f>COUNTIF($CL$3:$CL$29,"*Orales*")</f>
        <v>0</v>
      </c>
      <c r="BB51" s="22">
        <f t="shared" si="22"/>
        <v>0</v>
      </c>
      <c r="BC51" s="21">
        <f>COUNTIF($CL$3:$CL$29,"*Propuesta*")</f>
        <v>0</v>
      </c>
      <c r="BD51" s="22">
        <f t="shared" si="23"/>
        <v>0</v>
      </c>
      <c r="BE51" s="21">
        <f>COUNTIF($CL$3:$CL$29,"*Pruebas*")</f>
        <v>1</v>
      </c>
      <c r="BF51" s="22">
        <f t="shared" si="24"/>
        <v>0.04</v>
      </c>
      <c r="BG51" s="21">
        <f>COUNTIF($CL$3:$CL$29,"*Refl*")</f>
        <v>1</v>
      </c>
      <c r="BH51" s="22">
        <f t="shared" si="25"/>
        <v>0.04</v>
      </c>
      <c r="BI51" s="21">
        <f>COUNTIF($CL$3:$CL$29,"*Comunitario*")</f>
        <v>0</v>
      </c>
      <c r="BJ51" s="22">
        <f t="shared" si="26"/>
        <v>0</v>
      </c>
      <c r="BK51" s="21">
        <f>COUNTIF($CL$3:$CL$29,"*Otra*")</f>
        <v>0</v>
      </c>
      <c r="BL51" s="22">
        <f t="shared" si="27"/>
        <v>0</v>
      </c>
      <c r="BM51" s="23"/>
      <c r="BN51" s="21">
        <f>COUNTIF($CM$3:$CM$29,"*Encuesta*")</f>
        <v>0</v>
      </c>
      <c r="BO51" s="22">
        <f t="shared" si="28"/>
        <v>0</v>
      </c>
      <c r="BP51" s="21">
        <f>COUNTIF($CM$3:$CM$29,"*activi*")</f>
        <v>1</v>
      </c>
      <c r="BQ51" s="22">
        <f t="shared" si="29"/>
        <v>0.04</v>
      </c>
      <c r="BR51" s="21">
        <f>COUNTIF($CM$3:$CM$29,"*notas*")</f>
        <v>1</v>
      </c>
      <c r="BS51" s="22">
        <f t="shared" si="30"/>
        <v>0.04</v>
      </c>
      <c r="BT51" s="21">
        <f>COUNTIF($CM$3:$CM$29,"*examen,*")</f>
        <v>1</v>
      </c>
      <c r="BU51" s="22">
        <f t="shared" si="31"/>
        <v>0.04</v>
      </c>
      <c r="BV51" s="21">
        <f>COUNTIF($CM$3:$CM$29,"*est*")</f>
        <v>0</v>
      </c>
      <c r="BW51" s="22">
        <f t="shared" si="32"/>
        <v>0</v>
      </c>
      <c r="BX51" s="21">
        <f>COUNTIF($CM$3:$CM$29,"*Lista*")</f>
        <v>0</v>
      </c>
      <c r="BY51" s="22">
        <f t="shared" si="33"/>
        <v>0</v>
      </c>
      <c r="BZ51" s="21">
        <f>COUNTIF($CM$3:$CM$29,"*Mapa*")</f>
        <v>0</v>
      </c>
      <c r="CA51" s="22">
        <f t="shared" si="34"/>
        <v>0</v>
      </c>
      <c r="CB51" s="21">
        <f>COUNTIF($CM$3:$CM$29,"*Organiz*")</f>
        <v>0</v>
      </c>
      <c r="CC51" s="22">
        <f t="shared" si="35"/>
        <v>0</v>
      </c>
      <c r="CD51" s="21">
        <f>COUNTIF($CM$3:$CM$29,"*parafraseo*")</f>
        <v>2</v>
      </c>
      <c r="CE51" s="22">
        <f t="shared" si="36"/>
        <v>0.08</v>
      </c>
      <c r="CF51" s="21">
        <f>COUNTIF($CM$3:$CM$29,"*Porta*")</f>
        <v>0</v>
      </c>
      <c r="CG51" s="22">
        <f t="shared" si="37"/>
        <v>0</v>
      </c>
      <c r="CH51" s="21">
        <f>COUNTIF($CM$3:$CM$29,"*post*")</f>
        <v>1</v>
      </c>
      <c r="CI51" s="22">
        <f t="shared" si="38"/>
        <v>0.04</v>
      </c>
      <c r="CJ51" s="21">
        <f>COUNTIF($CM$3:$CM$29,"*abierta*")</f>
        <v>2</v>
      </c>
      <c r="CK51" s="22">
        <f t="shared" si="39"/>
        <v>0.08</v>
      </c>
      <c r="CL51" s="21">
        <f>COUNTIF($CM$3:$CM$29,"*confuso*")</f>
        <v>2</v>
      </c>
      <c r="CM51" s="22">
        <f t="shared" si="40"/>
        <v>0.08</v>
      </c>
      <c r="CN51" s="21">
        <f>COUNTIF($CM$3:$CM$29,"*escrita*")</f>
        <v>3</v>
      </c>
      <c r="CO51" s="22">
        <f t="shared" si="41"/>
        <v>0.12</v>
      </c>
      <c r="CP51" s="21">
        <f>COUNTIF($CM$3:$CM$29,"*Resumen*")</f>
        <v>2</v>
      </c>
      <c r="CQ51" s="22">
        <f t="shared" si="42"/>
        <v>0.08</v>
      </c>
      <c r="CR51" s="21">
        <f>COUNTIF($CM$3:$CM$29,"*Otra*")</f>
        <v>0</v>
      </c>
      <c r="CS51" s="22">
        <f t="shared" si="43"/>
        <v>0</v>
      </c>
    </row>
    <row r="55" ht="24" customHeight="1">
      <c r="M55" s="25"/>
    </row>
    <row r="56" ht="24" customHeight="1">
      <c r="M56" s="25"/>
    </row>
    <row r="57" ht="24" customHeight="1">
      <c r="M57" s="25"/>
    </row>
    <row r="58" ht="24" customHeight="1">
      <c r="M58" s="25"/>
    </row>
    <row r="59" ht="24" customHeight="1">
      <c r="M59" s="25"/>
    </row>
    <row r="60" ht="24" customHeight="1">
      <c r="M60" s="25"/>
    </row>
    <row r="61" ht="24" customHeight="1">
      <c r="M61" s="25"/>
    </row>
  </sheetData>
  <sheetProtection/>
  <mergeCells count="5">
    <mergeCell ref="B33:E33"/>
    <mergeCell ref="G33:P33"/>
    <mergeCell ref="R33:U33"/>
    <mergeCell ref="W33:BK33"/>
    <mergeCell ref="BN33:CS3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</dc:creator>
  <cp:keywords/>
  <dc:description/>
  <cp:lastModifiedBy>Karina Acevedo</cp:lastModifiedBy>
  <cp:lastPrinted>2016-03-31T19:13:32Z</cp:lastPrinted>
  <dcterms:created xsi:type="dcterms:W3CDTF">2014-03-13T17:12:00Z</dcterms:created>
  <dcterms:modified xsi:type="dcterms:W3CDTF">2016-03-31T19:14:09Z</dcterms:modified>
  <cp:category/>
  <cp:version/>
  <cp:contentType/>
  <cp:contentStatus/>
</cp:coreProperties>
</file>